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1" yWindow="960" windowWidth="15480" windowHeight="11985" tabRatio="663" activeTab="1"/>
  </bookViews>
  <sheets>
    <sheet name="binom+Poiss" sheetId="1" r:id="rId1"/>
    <sheet name="N(0,1)" sheetId="2" r:id="rId2"/>
    <sheet name="1-5" sheetId="3" r:id="rId3"/>
    <sheet name="data" sheetId="4" r:id="rId4"/>
    <sheet name="var. řada" sheetId="5" r:id="rId5"/>
    <sheet name="Lorenzova křivka" sheetId="6" r:id="rId6"/>
    <sheet name="četnosti" sheetId="7" r:id="rId7"/>
    <sheet name="int. spol." sheetId="8" r:id="rId8"/>
    <sheet name="testy o kostce" sheetId="9" r:id="rId9"/>
  </sheets>
  <definedNames/>
  <calcPr fullCalcOnLoad="1"/>
</workbook>
</file>

<file path=xl/sharedStrings.xml><?xml version="1.0" encoding="utf-8"?>
<sst xmlns="http://schemas.openxmlformats.org/spreadsheetml/2006/main" count="118" uniqueCount="92">
  <si>
    <t>tolary</t>
  </si>
  <si>
    <t>cumsum</t>
  </si>
  <si>
    <t>i</t>
  </si>
  <si>
    <t>procento tolarů</t>
  </si>
  <si>
    <t>procento osob</t>
  </si>
  <si>
    <t>kv. fce</t>
  </si>
  <si>
    <t>pst</t>
  </si>
  <si>
    <t>kritické hodnoty</t>
  </si>
  <si>
    <t>alpha</t>
  </si>
  <si>
    <t>1-alpha</t>
  </si>
  <si>
    <t>krit.hodnota</t>
  </si>
  <si>
    <t>abs. hodnota překročí s pstí</t>
  </si>
  <si>
    <t>N(0,1):</t>
  </si>
  <si>
    <t>,</t>
  </si>
  <si>
    <t>P(134,5&lt;X&lt;140,5)</t>
  </si>
  <si>
    <t>počet</t>
  </si>
  <si>
    <t>kumul. tolary</t>
  </si>
  <si>
    <t>kumul. počet</t>
  </si>
  <si>
    <t>% osob</t>
  </si>
  <si>
    <t>% tolarů</t>
  </si>
  <si>
    <t>k</t>
  </si>
  <si>
    <t>P(X=k)</t>
  </si>
  <si>
    <t>P(X&lt;=k)</t>
  </si>
  <si>
    <t>X ~ bi(10, 0.8)</t>
  </si>
  <si>
    <t>X ~ bi(60, 0.35)</t>
  </si>
  <si>
    <t>y0</t>
  </si>
  <si>
    <t>P(Y&gt;=y0)</t>
  </si>
  <si>
    <t>kritický obor</t>
  </si>
  <si>
    <t>síla testu</t>
  </si>
  <si>
    <t>p-hodnota</t>
  </si>
  <si>
    <t>A</t>
  </si>
  <si>
    <t>B</t>
  </si>
  <si>
    <t>P(Y&gt;=17)</t>
  </si>
  <si>
    <t>P(Y&gt;=41)</t>
  </si>
  <si>
    <t>1-P(Y&lt;=16)</t>
  </si>
  <si>
    <t>1-P(Y&lt;=40)</t>
  </si>
  <si>
    <t>1-P(Y&lt;=y0-1)</t>
  </si>
  <si>
    <t>jednostranná alt.:</t>
  </si>
  <si>
    <t>oboustr. Alt.</t>
  </si>
  <si>
    <t>krit. obor</t>
  </si>
  <si>
    <t>P(&lt;=y0)</t>
  </si>
  <si>
    <t>přibližně</t>
  </si>
  <si>
    <t>z</t>
  </si>
  <si>
    <t>umělý příklad</t>
  </si>
  <si>
    <t>j</t>
  </si>
  <si>
    <t>j/n</t>
  </si>
  <si>
    <t>x(j)</t>
  </si>
  <si>
    <t>Xj</t>
  </si>
  <si>
    <t>Xj/Xn</t>
  </si>
  <si>
    <t>osa X</t>
  </si>
  <si>
    <t>osa Y</t>
  </si>
  <si>
    <t>var. řada</t>
  </si>
  <si>
    <t>Poissonovo:</t>
  </si>
  <si>
    <r>
      <t xml:space="preserve">pst, že </t>
    </r>
    <r>
      <rPr>
        <b/>
        <sz val="10"/>
        <rFont val="Arial"/>
        <family val="2"/>
      </rPr>
      <t>daných</t>
    </r>
    <r>
      <rPr>
        <sz val="10"/>
        <rFont val="Arial"/>
        <family val="0"/>
      </rPr>
      <t xml:space="preserve"> 9 stud.:</t>
    </r>
  </si>
  <si>
    <t>(tj. daných 9 udělá a zbylý neudělá)</t>
  </si>
  <si>
    <t>Y~Po(4)</t>
  </si>
  <si>
    <t>P(Y=k)</t>
  </si>
  <si>
    <t xml:space="preserve">aproximace binomického </t>
  </si>
  <si>
    <t>pomocí Poissonova:</t>
  </si>
  <si>
    <t>binomické</t>
  </si>
  <si>
    <t>Poissonovo</t>
  </si>
  <si>
    <t>rozdíl:</t>
  </si>
  <si>
    <t>N(136,1;6,4^2)</t>
  </si>
  <si>
    <t>P(135&lt;=X&lt;=140)</t>
  </si>
  <si>
    <t>P(X&lt;140,5):</t>
  </si>
  <si>
    <t>P(X&lt;134,5):</t>
  </si>
  <si>
    <t>vysokoškoláci</t>
  </si>
  <si>
    <t>průměr</t>
  </si>
  <si>
    <t>sigma</t>
  </si>
  <si>
    <t>n</t>
  </si>
  <si>
    <t>alfa</t>
  </si>
  <si>
    <t>z(alfa/2)</t>
  </si>
  <si>
    <t>dolní</t>
  </si>
  <si>
    <t>horní</t>
  </si>
  <si>
    <t>délka</t>
  </si>
  <si>
    <t>výška postavy</t>
  </si>
  <si>
    <t>S</t>
  </si>
  <si>
    <t>tKrit</t>
  </si>
  <si>
    <t>počet studentek</t>
  </si>
  <si>
    <t>přesně</t>
  </si>
  <si>
    <t>P(Y&lt;=220)</t>
  </si>
  <si>
    <t>P(200&lt;=Y&lt;=220)</t>
  </si>
  <si>
    <t>kostky</t>
  </si>
  <si>
    <t>nA</t>
  </si>
  <si>
    <t>nB</t>
  </si>
  <si>
    <t>f</t>
  </si>
  <si>
    <t>nKrit</t>
  </si>
  <si>
    <t>P(Y&lt;=199)</t>
  </si>
  <si>
    <t>Y~Po(8)</t>
  </si>
  <si>
    <t>výpočet P(1&lt;Z&lt;=2):</t>
  </si>
  <si>
    <t>P(Z&lt;=2):</t>
  </si>
  <si>
    <t>P(Z&lt;=1):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</si>
</sst>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%"/>
    <numFmt numFmtId="166" formatCode="0.000000"/>
    <numFmt numFmtId="167" formatCode="0.0000"/>
  </numFmts>
  <fonts count="1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62"/>
      <name val="Arial"/>
      <family val="0"/>
    </font>
    <font>
      <sz val="10"/>
      <color indexed="18"/>
      <name val="Arial"/>
      <family val="0"/>
    </font>
    <font>
      <sz val="14.75"/>
      <name val="Arial"/>
      <family val="0"/>
    </font>
    <font>
      <b/>
      <sz val="12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Lorenzův oblouk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'1-5'!$E$3</c:f>
              <c:strCache>
                <c:ptCount val="1"/>
                <c:pt idx="0">
                  <c:v>Xj/Xn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'1-5'!$B$4:$B$10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'1-5'!$E$4:$E$10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6221541"/>
        <c:axId val="34667278"/>
      </c:scatterChart>
      <c:valAx>
        <c:axId val="2622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67278"/>
        <c:crosses val="autoZero"/>
        <c:crossBetween val="midCat"/>
        <c:dispUnits/>
      </c:valAx>
      <c:valAx>
        <c:axId val="34667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21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Lorenzova křivka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'Lorenzova křivka'!$F$1</c:f>
              <c:strCache>
                <c:ptCount val="1"/>
                <c:pt idx="0">
                  <c:v>procento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'Lorenzova křivka'!$E$2:$E$101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'Lorenzova křivka'!$F$2:$F$101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43570047"/>
        <c:axId val="56586104"/>
      </c:scatterChart>
      <c:valAx>
        <c:axId val="4357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86104"/>
        <c:crosses val="autoZero"/>
        <c:crossBetween val="midCat"/>
        <c:dispUnits/>
      </c:valAx>
      <c:valAx>
        <c:axId val="56586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700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četnosti!$F$1</c:f>
              <c:strCache>
                <c:ptCount val="1"/>
                <c:pt idx="0">
                  <c:v>%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četnosti!$E$2:$E$27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četnosti!$F$2:$F$27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39512889"/>
        <c:axId val="20071682"/>
      </c:scatterChart>
      <c:valAx>
        <c:axId val="3951288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1682"/>
        <c:crosses val="autoZero"/>
        <c:crossBetween val="midCat"/>
        <c:dispUnits/>
        <c:minorUnit val="0.04"/>
      </c:valAx>
      <c:valAx>
        <c:axId val="2007168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12889"/>
        <c:crosses val="autoZero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10</xdr:row>
      <xdr:rowOff>57150</xdr:rowOff>
    </xdr:from>
    <xdr:to>
      <xdr:col>10</xdr:col>
      <xdr:colOff>276225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771525" y="1676400"/>
        <a:ext cx="56007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</xdr:row>
      <xdr:rowOff>66675</xdr:rowOff>
    </xdr:from>
    <xdr:to>
      <xdr:col>17</xdr:col>
      <xdr:colOff>371475</xdr:colOff>
      <xdr:row>32</xdr:row>
      <xdr:rowOff>152400</xdr:rowOff>
    </xdr:to>
    <xdr:graphicFrame>
      <xdr:nvGraphicFramePr>
        <xdr:cNvPr id="3" name="Chart 9"/>
        <xdr:cNvGraphicFramePr/>
      </xdr:nvGraphicFramePr>
      <xdr:xfrm>
        <a:off x="5353050" y="228600"/>
        <a:ext cx="574357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0</xdr:rowOff>
    </xdr:from>
    <xdr:to>
      <xdr:col>14</xdr:col>
      <xdr:colOff>123825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4638675" y="485775"/>
        <a:ext cx="44005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B20" sqref="B20"/>
    </sheetView>
  </sheetViews>
  <sheetFormatPr defaultColWidth="9.140625" defaultRowHeight="12.75"/>
  <cols>
    <col min="2" max="3" width="10.421875" style="0" bestFit="1" customWidth="1"/>
    <col min="6" max="7" width="11.421875" style="0" bestFit="1" customWidth="1"/>
    <col min="8" max="8" width="6.28125" style="0" customWidth="1"/>
    <col min="9" max="9" width="10.00390625" style="0" customWidth="1"/>
  </cols>
  <sheetData>
    <row r="1" spans="2:9" ht="12.75">
      <c r="B1" s="8" t="s">
        <v>23</v>
      </c>
      <c r="F1" s="8" t="s">
        <v>24</v>
      </c>
      <c r="I1" t="s">
        <v>57</v>
      </c>
    </row>
    <row r="2" spans="1:9" s="9" customFormat="1" ht="12.75">
      <c r="A2" s="9" t="s">
        <v>20</v>
      </c>
      <c r="B2" s="9" t="s">
        <v>21</v>
      </c>
      <c r="C2" s="9" t="s">
        <v>22</v>
      </c>
      <c r="E2" s="9" t="s">
        <v>20</v>
      </c>
      <c r="F2" s="9" t="s">
        <v>21</v>
      </c>
      <c r="G2" s="9" t="s">
        <v>22</v>
      </c>
      <c r="I2" s="19" t="s">
        <v>58</v>
      </c>
    </row>
    <row r="3" spans="1:7" ht="12.75">
      <c r="A3">
        <v>0</v>
      </c>
      <c r="B3" s="7">
        <f>BINOMDIST(A3,10,0.8,0)</f>
        <v>1.0240000000000004E-07</v>
      </c>
      <c r="C3" s="7">
        <f>BINOMDIST(A3,10,0.8,1)</f>
        <v>1.0240000000000004E-07</v>
      </c>
      <c r="E3">
        <v>0</v>
      </c>
      <c r="F3" s="7">
        <f>BINOMDIST(E3,60,0.35,0)</f>
        <v>5.953898114759766E-12</v>
      </c>
      <c r="G3" s="7">
        <f>BINOMDIST(E3,60,0.35,1)</f>
        <v>5.953898114759766E-12</v>
      </c>
    </row>
    <row r="4" spans="1:10" ht="12.75">
      <c r="A4">
        <v>1</v>
      </c>
      <c r="B4" s="7">
        <f aca="true" t="shared" si="0" ref="B4:B13">BINOMDIST(A4,10,0.8,0)</f>
        <v>4.0959999999999986E-06</v>
      </c>
      <c r="C4" s="7">
        <f aca="true" t="shared" si="1" ref="C4:C13">BINOMDIST(A4,10,0.8,1)</f>
        <v>4.198399999999999E-06</v>
      </c>
      <c r="E4">
        <v>1</v>
      </c>
      <c r="F4" s="7">
        <f aca="true" t="shared" si="2" ref="F4:F63">BINOMDIST(E4,60,0.35,0)</f>
        <v>1.9235670832300776E-10</v>
      </c>
      <c r="G4" s="7">
        <f aca="true" t="shared" si="3" ref="G4:G63">BINOMDIST(E4,60,0.35,1)</f>
        <v>1.9831060643776752E-10</v>
      </c>
      <c r="I4" t="s">
        <v>59</v>
      </c>
      <c r="J4" s="8">
        <f>BINOMDIST(12,50,0.2,0)</f>
        <v>0.10327540154921067</v>
      </c>
    </row>
    <row r="5" spans="1:10" ht="12.75">
      <c r="A5">
        <v>2</v>
      </c>
      <c r="B5" s="7">
        <f t="shared" si="0"/>
        <v>7.372799999999993E-05</v>
      </c>
      <c r="C5" s="7">
        <f t="shared" si="1"/>
        <v>7.792639999999993E-05</v>
      </c>
      <c r="E5">
        <v>2</v>
      </c>
      <c r="F5" s="7">
        <f t="shared" si="2"/>
        <v>3.0555123283616226E-09</v>
      </c>
      <c r="G5" s="7">
        <f t="shared" si="3"/>
        <v>3.2538229347993903E-09</v>
      </c>
      <c r="I5" t="s">
        <v>60</v>
      </c>
      <c r="J5" s="8">
        <f>POISSON(12,50*0.2,0)</f>
        <v>0.09478033009176855</v>
      </c>
    </row>
    <row r="6" spans="1:7" ht="12.75">
      <c r="A6">
        <v>3</v>
      </c>
      <c r="B6" s="7">
        <f t="shared" si="0"/>
        <v>0.0007864319999999988</v>
      </c>
      <c r="C6" s="7">
        <f t="shared" si="1"/>
        <v>0.0008643583999999987</v>
      </c>
      <c r="E6">
        <v>3</v>
      </c>
      <c r="F6" s="7">
        <f t="shared" si="2"/>
        <v>3.1808666802944065E-08</v>
      </c>
      <c r="G6" s="7">
        <f t="shared" si="3"/>
        <v>3.5062489737743456E-08</v>
      </c>
    </row>
    <row r="7" spans="1:7" ht="12.75">
      <c r="A7">
        <v>4</v>
      </c>
      <c r="B7" s="7">
        <f t="shared" si="0"/>
        <v>0.005505023999999996</v>
      </c>
      <c r="C7" s="7">
        <f t="shared" si="1"/>
        <v>0.006369382399999995</v>
      </c>
      <c r="E7">
        <v>4</v>
      </c>
      <c r="F7" s="7">
        <f t="shared" si="2"/>
        <v>2.44070347199513E-07</v>
      </c>
      <c r="G7" s="7">
        <f t="shared" si="3"/>
        <v>2.791328369372564E-07</v>
      </c>
    </row>
    <row r="8" spans="1:7" ht="12.75">
      <c r="A8">
        <v>5</v>
      </c>
      <c r="B8" s="7">
        <f t="shared" si="0"/>
        <v>0.02642411520000001</v>
      </c>
      <c r="C8" s="7">
        <f t="shared" si="1"/>
        <v>0.032793497600000006</v>
      </c>
      <c r="E8">
        <v>5</v>
      </c>
      <c r="F8" s="7">
        <f t="shared" si="2"/>
        <v>1.4719319400339858E-06</v>
      </c>
      <c r="G8" s="7">
        <f t="shared" si="3"/>
        <v>1.7510647769712423E-06</v>
      </c>
    </row>
    <row r="9" spans="1:7" ht="12.75">
      <c r="A9">
        <v>6</v>
      </c>
      <c r="B9" s="7">
        <f t="shared" si="0"/>
        <v>0.08808038399999998</v>
      </c>
      <c r="C9" s="7">
        <f t="shared" si="1"/>
        <v>0.12087388159999998</v>
      </c>
      <c r="E9">
        <v>6</v>
      </c>
      <c r="F9" s="7">
        <f t="shared" si="2"/>
        <v>7.26530508862929E-06</v>
      </c>
      <c r="G9" s="7">
        <f t="shared" si="3"/>
        <v>9.016369865600532E-06</v>
      </c>
    </row>
    <row r="10" spans="1:7" ht="12.75">
      <c r="A10">
        <v>7</v>
      </c>
      <c r="B10" s="7">
        <f t="shared" si="0"/>
        <v>0.20132659199999997</v>
      </c>
      <c r="C10" s="7">
        <f t="shared" si="1"/>
        <v>0.3222004735999999</v>
      </c>
      <c r="E10">
        <v>7</v>
      </c>
      <c r="F10" s="7">
        <f t="shared" si="2"/>
        <v>3.0178959598921626E-05</v>
      </c>
      <c r="G10" s="7">
        <f t="shared" si="3"/>
        <v>3.919532946452216E-05</v>
      </c>
    </row>
    <row r="11" spans="1:7" ht="12.75">
      <c r="A11">
        <v>8</v>
      </c>
      <c r="B11" s="7">
        <f t="shared" si="0"/>
        <v>0.301989888</v>
      </c>
      <c r="C11" s="7">
        <f t="shared" si="1"/>
        <v>0.6241903616</v>
      </c>
      <c r="E11">
        <v>8</v>
      </c>
      <c r="F11" s="7">
        <f t="shared" si="2"/>
        <v>0.00010765763472307624</v>
      </c>
      <c r="G11" s="7">
        <f t="shared" si="3"/>
        <v>0.0001468529641875984</v>
      </c>
    </row>
    <row r="12" spans="1:7" ht="12.75">
      <c r="A12">
        <v>9</v>
      </c>
      <c r="B12" s="18">
        <f t="shared" si="0"/>
        <v>0.2684354560000001</v>
      </c>
      <c r="C12" s="7">
        <f t="shared" si="1"/>
        <v>0.8926258176000001</v>
      </c>
      <c r="E12">
        <v>9</v>
      </c>
      <c r="F12" s="7">
        <f t="shared" si="2"/>
        <v>0.00033493486358290354</v>
      </c>
      <c r="G12" s="7">
        <f t="shared" si="3"/>
        <v>0.00048178782777050195</v>
      </c>
    </row>
    <row r="13" spans="1:7" ht="12.75">
      <c r="A13">
        <v>10</v>
      </c>
      <c r="B13" s="7">
        <f t="shared" si="0"/>
        <v>0.10737418240000005</v>
      </c>
      <c r="C13" s="7">
        <f t="shared" si="1"/>
        <v>1.0000000000000002</v>
      </c>
      <c r="E13">
        <v>10</v>
      </c>
      <c r="F13" s="7">
        <f t="shared" si="2"/>
        <v>0.0009197826638392044</v>
      </c>
      <c r="G13" s="7">
        <f t="shared" si="3"/>
        <v>0.0014015704916097063</v>
      </c>
    </row>
    <row r="14" spans="5:7" ht="12.75">
      <c r="E14">
        <v>11</v>
      </c>
      <c r="F14" s="7">
        <f t="shared" si="2"/>
        <v>0.002251216310095956</v>
      </c>
      <c r="G14" s="7">
        <f t="shared" si="3"/>
        <v>0.0036527868017056627</v>
      </c>
    </row>
    <row r="15" spans="1:7" ht="12.75">
      <c r="A15" t="s">
        <v>53</v>
      </c>
      <c r="C15" s="7">
        <f>0.8^9*0.2</f>
        <v>0.026843545600000025</v>
      </c>
      <c r="E15">
        <v>12</v>
      </c>
      <c r="F15" s="7">
        <f t="shared" si="2"/>
        <v>0.004949789707454568</v>
      </c>
      <c r="G15" s="7">
        <f t="shared" si="3"/>
        <v>0.00860257650916023</v>
      </c>
    </row>
    <row r="16" spans="1:7" ht="12.75">
      <c r="A16" t="s">
        <v>54</v>
      </c>
      <c r="E16">
        <v>13</v>
      </c>
      <c r="F16" s="7">
        <f t="shared" si="2"/>
        <v>0.00984100202192152</v>
      </c>
      <c r="G16" s="7">
        <f t="shared" si="3"/>
        <v>0.01844357853108175</v>
      </c>
    </row>
    <row r="17" spans="5:7" ht="12.75">
      <c r="E17">
        <v>14</v>
      </c>
      <c r="F17" s="7">
        <f t="shared" si="2"/>
        <v>0.017789503655011998</v>
      </c>
      <c r="G17" s="7">
        <f t="shared" si="3"/>
        <v>0.03623308218609375</v>
      </c>
    </row>
    <row r="18" spans="5:7" ht="12.75">
      <c r="E18">
        <v>15</v>
      </c>
      <c r="F18" s="18">
        <f t="shared" si="2"/>
        <v>0.029375488086737796</v>
      </c>
      <c r="G18" s="7">
        <f t="shared" si="3"/>
        <v>0.06560857027283154</v>
      </c>
    </row>
    <row r="19" spans="5:7" ht="12.75">
      <c r="E19">
        <v>16</v>
      </c>
      <c r="F19" s="7">
        <f t="shared" si="2"/>
        <v>0.04448691705443455</v>
      </c>
      <c r="G19" s="7">
        <f t="shared" si="3"/>
        <v>0.1100954873272661</v>
      </c>
    </row>
    <row r="20" spans="2:7" ht="12.75">
      <c r="B20" s="8" t="s">
        <v>88</v>
      </c>
      <c r="D20" s="8" t="s">
        <v>55</v>
      </c>
      <c r="E20">
        <v>17</v>
      </c>
      <c r="F20" s="18">
        <f t="shared" si="2"/>
        <v>0.06199986630210782</v>
      </c>
      <c r="G20" s="7">
        <f t="shared" si="3"/>
        <v>0.17209535362937392</v>
      </c>
    </row>
    <row r="21" spans="1:7" ht="12.75">
      <c r="A21" s="9" t="s">
        <v>20</v>
      </c>
      <c r="B21" s="9" t="s">
        <v>21</v>
      </c>
      <c r="C21" s="9" t="s">
        <v>22</v>
      </c>
      <c r="D21" s="9" t="s">
        <v>56</v>
      </c>
      <c r="E21">
        <v>18</v>
      </c>
      <c r="F21" s="7">
        <f t="shared" si="2"/>
        <v>0.07975196477322406</v>
      </c>
      <c r="G21" s="7">
        <f t="shared" si="3"/>
        <v>0.251847318402598</v>
      </c>
    </row>
    <row r="22" spans="1:7" ht="12.75">
      <c r="A22">
        <v>0</v>
      </c>
      <c r="B22" s="7">
        <f>POISSON(A22,8,0)</f>
        <v>0.0003354626279025174</v>
      </c>
      <c r="C22" s="7">
        <f>POISSON(A22,8,1)</f>
        <v>0.0003354626279025174</v>
      </c>
      <c r="D22">
        <f>POISSON(A22,4,0)</f>
        <v>0.018315638888734272</v>
      </c>
      <c r="E22">
        <v>19</v>
      </c>
      <c r="F22" s="18">
        <f t="shared" si="2"/>
        <v>0.09492743985153006</v>
      </c>
      <c r="G22" s="7">
        <f t="shared" si="3"/>
        <v>0.34677475825412807</v>
      </c>
    </row>
    <row r="23" spans="1:7" ht="12.75">
      <c r="A23">
        <v>1</v>
      </c>
      <c r="B23" s="7">
        <f aca="true" t="shared" si="4" ref="B23:B52">POISSON(A23,8,0)</f>
        <v>0.002683701023220139</v>
      </c>
      <c r="C23" s="7">
        <f aca="true" t="shared" si="5" ref="C23:C52">POISSON(A23,8,1)</f>
        <v>0.0030191636511226563</v>
      </c>
      <c r="D23">
        <f aca="true" t="shared" si="6" ref="D23:D52">POISSON(A23,4,0)</f>
        <v>0.07326255555493709</v>
      </c>
      <c r="E23">
        <v>20</v>
      </c>
      <c r="F23" s="7">
        <f t="shared" si="2"/>
        <v>0.10478528937457349</v>
      </c>
      <c r="G23" s="7">
        <f t="shared" si="3"/>
        <v>0.45156004762870156</v>
      </c>
    </row>
    <row r="24" spans="1:7" ht="12.75">
      <c r="A24">
        <v>2</v>
      </c>
      <c r="B24" s="7">
        <f t="shared" si="4"/>
        <v>0.010734804092880556</v>
      </c>
      <c r="C24" s="7">
        <f t="shared" si="5"/>
        <v>0.013753967744003212</v>
      </c>
      <c r="D24">
        <f t="shared" si="6"/>
        <v>0.14652511110987418</v>
      </c>
      <c r="E24">
        <v>21</v>
      </c>
      <c r="F24" s="18">
        <f t="shared" si="2"/>
        <v>0.10747209166622905</v>
      </c>
      <c r="G24" s="7">
        <f t="shared" si="3"/>
        <v>0.5590321392949306</v>
      </c>
    </row>
    <row r="25" spans="1:7" ht="12.75">
      <c r="A25">
        <v>3</v>
      </c>
      <c r="B25" s="7">
        <f t="shared" si="4"/>
        <v>0.028626144247681482</v>
      </c>
      <c r="C25" s="7">
        <f t="shared" si="5"/>
        <v>0.0423801119916847</v>
      </c>
      <c r="D25">
        <f t="shared" si="6"/>
        <v>0.1953668148131656</v>
      </c>
      <c r="E25">
        <v>22</v>
      </c>
      <c r="F25" s="7">
        <f t="shared" si="2"/>
        <v>0.10258699659049161</v>
      </c>
      <c r="G25" s="7">
        <f t="shared" si="3"/>
        <v>0.6616191358854222</v>
      </c>
    </row>
    <row r="26" spans="1:7" ht="12.75">
      <c r="A26">
        <v>4</v>
      </c>
      <c r="B26" s="7">
        <f t="shared" si="4"/>
        <v>0.057252288495362964</v>
      </c>
      <c r="C26" s="7">
        <f t="shared" si="5"/>
        <v>0.09963240048704766</v>
      </c>
      <c r="D26">
        <f t="shared" si="6"/>
        <v>0.1953668148131656</v>
      </c>
      <c r="E26">
        <v>23</v>
      </c>
      <c r="F26" s="18">
        <f t="shared" si="2"/>
        <v>0.09126468593000243</v>
      </c>
      <c r="G26" s="7">
        <f t="shared" si="3"/>
        <v>0.7528838218154247</v>
      </c>
    </row>
    <row r="27" spans="1:12" ht="12.75">
      <c r="A27">
        <v>5</v>
      </c>
      <c r="B27" s="7">
        <f t="shared" si="4"/>
        <v>0.09160366159258075</v>
      </c>
      <c r="C27" s="7">
        <f t="shared" si="5"/>
        <v>0.1912360620796284</v>
      </c>
      <c r="D27" s="8">
        <f t="shared" si="6"/>
        <v>0.15629345185053248</v>
      </c>
      <c r="E27">
        <v>24</v>
      </c>
      <c r="F27" s="7">
        <f t="shared" si="2"/>
        <v>0.07576138992266221</v>
      </c>
      <c r="G27" s="7">
        <f t="shared" si="3"/>
        <v>0.8286452117380869</v>
      </c>
      <c r="I27" s="9"/>
      <c r="J27" s="10"/>
      <c r="K27" s="9"/>
      <c r="L27" s="9"/>
    </row>
    <row r="28" spans="1:7" ht="12.75">
      <c r="A28">
        <v>6</v>
      </c>
      <c r="B28" s="7">
        <f t="shared" si="4"/>
        <v>0.12213821545677433</v>
      </c>
      <c r="C28" s="7">
        <f t="shared" si="5"/>
        <v>0.31337427753640273</v>
      </c>
      <c r="D28">
        <f t="shared" si="6"/>
        <v>0.10419563456702165</v>
      </c>
      <c r="E28">
        <v>25</v>
      </c>
      <c r="F28" s="18">
        <f t="shared" si="2"/>
        <v>0.05874421618618725</v>
      </c>
      <c r="G28" s="7">
        <f t="shared" si="3"/>
        <v>0.8873894279242742</v>
      </c>
    </row>
    <row r="29" spans="1:7" ht="12.75">
      <c r="A29">
        <v>7</v>
      </c>
      <c r="B29" s="7">
        <f t="shared" si="4"/>
        <v>0.13958653195059922</v>
      </c>
      <c r="C29" s="7">
        <f t="shared" si="5"/>
        <v>0.45296080948700196</v>
      </c>
      <c r="D29">
        <f t="shared" si="6"/>
        <v>0.05954036260972665</v>
      </c>
      <c r="E29">
        <v>26</v>
      </c>
      <c r="F29" s="7">
        <f t="shared" si="2"/>
        <v>0.042580866762177115</v>
      </c>
      <c r="G29" s="7">
        <f t="shared" si="3"/>
        <v>0.9299702946864513</v>
      </c>
    </row>
    <row r="30" spans="1:10" ht="12.75">
      <c r="A30">
        <v>8</v>
      </c>
      <c r="B30" s="7">
        <f t="shared" si="4"/>
        <v>0.13958653195059922</v>
      </c>
      <c r="C30" s="7">
        <f t="shared" si="5"/>
        <v>0.5925473414376012</v>
      </c>
      <c r="D30">
        <f t="shared" si="6"/>
        <v>0.029770181304863325</v>
      </c>
      <c r="E30">
        <v>27</v>
      </c>
      <c r="F30" s="7">
        <f t="shared" si="2"/>
        <v>0.028872496550991944</v>
      </c>
      <c r="G30" s="7">
        <f t="shared" si="3"/>
        <v>0.9588427912374433</v>
      </c>
      <c r="J30" s="8"/>
    </row>
    <row r="31" spans="1:7" ht="12.75">
      <c r="A31">
        <v>9</v>
      </c>
      <c r="B31" s="7">
        <f t="shared" si="4"/>
        <v>0.12407691728942154</v>
      </c>
      <c r="C31" s="7">
        <f t="shared" si="5"/>
        <v>0.7166242587270228</v>
      </c>
      <c r="D31">
        <f t="shared" si="6"/>
        <v>0.013231191691050366</v>
      </c>
      <c r="E31">
        <v>28</v>
      </c>
      <c r="F31" s="7">
        <f t="shared" si="2"/>
        <v>0.01832293050351412</v>
      </c>
      <c r="G31" s="7">
        <f t="shared" si="3"/>
        <v>0.9771657217409574</v>
      </c>
    </row>
    <row r="32" spans="1:7" ht="12.75">
      <c r="A32">
        <v>10</v>
      </c>
      <c r="B32" s="18">
        <f t="shared" si="4"/>
        <v>0.09926153383153724</v>
      </c>
      <c r="C32" s="7">
        <f t="shared" si="5"/>
        <v>0.81588579255856</v>
      </c>
      <c r="D32" s="8">
        <f t="shared" si="6"/>
        <v>0.005292476676420146</v>
      </c>
      <c r="E32">
        <v>29</v>
      </c>
      <c r="F32" s="7">
        <f t="shared" si="2"/>
        <v>0.010886834039223215</v>
      </c>
      <c r="G32" s="7">
        <f t="shared" si="3"/>
        <v>0.9880525557801806</v>
      </c>
    </row>
    <row r="33" spans="1:7" ht="12.75">
      <c r="A33">
        <v>11</v>
      </c>
      <c r="B33" s="7">
        <f t="shared" si="4"/>
        <v>0.07219020642293617</v>
      </c>
      <c r="C33" s="7">
        <f t="shared" si="5"/>
        <v>0.8880759989814961</v>
      </c>
      <c r="D33">
        <f t="shared" si="6"/>
        <v>0.0019245369732436895</v>
      </c>
      <c r="E33">
        <v>30</v>
      </c>
      <c r="F33" s="7">
        <f t="shared" si="2"/>
        <v>0.0060575461192601135</v>
      </c>
      <c r="G33" s="7">
        <f t="shared" si="3"/>
        <v>0.9941101018994407</v>
      </c>
    </row>
    <row r="34" spans="1:7" ht="12.75">
      <c r="A34">
        <v>12</v>
      </c>
      <c r="B34" s="7">
        <f t="shared" si="4"/>
        <v>0.04812680428195744</v>
      </c>
      <c r="C34" s="7">
        <f t="shared" si="5"/>
        <v>0.9362028032634536</v>
      </c>
      <c r="D34">
        <f t="shared" si="6"/>
        <v>0.0006415123244145631</v>
      </c>
      <c r="E34">
        <v>31</v>
      </c>
      <c r="F34" s="7">
        <f t="shared" si="2"/>
        <v>0.0031565376800114574</v>
      </c>
      <c r="G34" s="7">
        <f t="shared" si="3"/>
        <v>0.9972666395794522</v>
      </c>
    </row>
    <row r="35" spans="1:10" ht="12.75">
      <c r="A35">
        <v>13</v>
      </c>
      <c r="B35" s="7">
        <f t="shared" si="4"/>
        <v>0.02961649494274304</v>
      </c>
      <c r="C35" s="7">
        <f t="shared" si="5"/>
        <v>0.9658192982061966</v>
      </c>
      <c r="D35">
        <f t="shared" si="6"/>
        <v>0.00019738840751217326</v>
      </c>
      <c r="E35">
        <v>32</v>
      </c>
      <c r="F35" s="7">
        <f t="shared" si="2"/>
        <v>0.0015403296851979045</v>
      </c>
      <c r="G35" s="7">
        <f t="shared" si="3"/>
        <v>0.9988069692646501</v>
      </c>
      <c r="J35" s="8"/>
    </row>
    <row r="36" spans="1:7" ht="12.75">
      <c r="A36">
        <v>14</v>
      </c>
      <c r="B36" s="7">
        <f t="shared" si="4"/>
        <v>0.016923711395853164</v>
      </c>
      <c r="C36" s="7">
        <f t="shared" si="5"/>
        <v>0.9827430096020499</v>
      </c>
      <c r="D36">
        <f t="shared" si="6"/>
        <v>5.639668786062093E-05</v>
      </c>
      <c r="E36">
        <v>33</v>
      </c>
      <c r="F36" s="7">
        <f t="shared" si="2"/>
        <v>0.0007037403689948476</v>
      </c>
      <c r="G36" s="7">
        <f t="shared" si="3"/>
        <v>0.999510709633645</v>
      </c>
    </row>
    <row r="37" spans="1:7" ht="12.75">
      <c r="A37">
        <v>15</v>
      </c>
      <c r="B37" s="7">
        <f t="shared" si="4"/>
        <v>0.009025979411121687</v>
      </c>
      <c r="C37" s="7">
        <f t="shared" si="5"/>
        <v>0.9917689890131716</v>
      </c>
      <c r="D37">
        <f t="shared" si="6"/>
        <v>1.5039116762832246E-05</v>
      </c>
      <c r="E37">
        <v>34</v>
      </c>
      <c r="F37" s="7">
        <f t="shared" si="2"/>
        <v>0.00030092065552041994</v>
      </c>
      <c r="G37" s="7">
        <f t="shared" si="3"/>
        <v>0.9998116302891654</v>
      </c>
    </row>
    <row r="38" spans="1:7" ht="12.75">
      <c r="A38">
        <v>16</v>
      </c>
      <c r="B38" s="7">
        <f t="shared" si="4"/>
        <v>0.0045129897055608435</v>
      </c>
      <c r="C38" s="7">
        <f t="shared" si="5"/>
        <v>0.9962819787187324</v>
      </c>
      <c r="D38">
        <f t="shared" si="6"/>
        <v>3.7597791907080616E-06</v>
      </c>
      <c r="E38">
        <v>35</v>
      </c>
      <c r="F38" s="7">
        <f t="shared" si="2"/>
        <v>0.00012036826220816822</v>
      </c>
      <c r="G38" s="7">
        <f t="shared" si="3"/>
        <v>0.9999319985513736</v>
      </c>
    </row>
    <row r="39" spans="1:7" ht="12.75">
      <c r="A39">
        <v>17</v>
      </c>
      <c r="B39" s="7">
        <f t="shared" si="4"/>
        <v>0.002123759861440397</v>
      </c>
      <c r="C39" s="7">
        <f t="shared" si="5"/>
        <v>0.9984057385801728</v>
      </c>
      <c r="D39">
        <f t="shared" si="6"/>
        <v>8.846539272254263E-07</v>
      </c>
      <c r="E39">
        <v>36</v>
      </c>
      <c r="F39" s="7">
        <f t="shared" si="2"/>
        <v>4.500949975732765E-05</v>
      </c>
      <c r="G39" s="7">
        <f t="shared" si="3"/>
        <v>0.9999770080511309</v>
      </c>
    </row>
    <row r="40" spans="1:7" ht="12.75">
      <c r="A40">
        <v>18</v>
      </c>
      <c r="B40" s="7">
        <f t="shared" si="4"/>
        <v>0.0009438932717512875</v>
      </c>
      <c r="C40" s="7">
        <f t="shared" si="5"/>
        <v>0.999349631851924</v>
      </c>
      <c r="D40">
        <f t="shared" si="6"/>
        <v>1.9658976160565028E-07</v>
      </c>
      <c r="E40">
        <v>37</v>
      </c>
      <c r="F40" s="7">
        <f t="shared" si="2"/>
        <v>1.5720573719815123E-05</v>
      </c>
      <c r="G40" s="7">
        <f t="shared" si="3"/>
        <v>0.9999927286248507</v>
      </c>
    </row>
    <row r="41" spans="1:7" ht="12.75">
      <c r="A41">
        <v>19</v>
      </c>
      <c r="B41" s="7">
        <f t="shared" si="4"/>
        <v>0.00039742874600054206</v>
      </c>
      <c r="C41" s="7">
        <f t="shared" si="5"/>
        <v>0.9997470605979246</v>
      </c>
      <c r="D41">
        <f t="shared" si="6"/>
        <v>4.1387318232768486E-08</v>
      </c>
      <c r="E41">
        <v>38</v>
      </c>
      <c r="F41" s="7">
        <f t="shared" si="2"/>
        <v>5.123506819615871E-06</v>
      </c>
      <c r="G41" s="7">
        <f t="shared" si="3"/>
        <v>0.9999978521316703</v>
      </c>
    </row>
    <row r="42" spans="1:7" ht="12.75">
      <c r="A42">
        <v>20</v>
      </c>
      <c r="B42" s="7">
        <f t="shared" si="4"/>
        <v>0.00015897149840021684</v>
      </c>
      <c r="C42" s="7">
        <f t="shared" si="5"/>
        <v>0.9999060320963249</v>
      </c>
      <c r="D42">
        <f t="shared" si="6"/>
        <v>8.277463646553698E-09</v>
      </c>
      <c r="E42">
        <v>39</v>
      </c>
      <c r="F42" s="7">
        <f t="shared" si="2"/>
        <v>1.556252564538147E-06</v>
      </c>
      <c r="G42" s="7">
        <f t="shared" si="3"/>
        <v>0.9999994083842347</v>
      </c>
    </row>
    <row r="43" spans="1:7" ht="12.75">
      <c r="A43">
        <v>21</v>
      </c>
      <c r="B43" s="7">
        <f t="shared" si="4"/>
        <v>6.056057081913022E-05</v>
      </c>
      <c r="C43" s="7">
        <f t="shared" si="5"/>
        <v>0.999966592667144</v>
      </c>
      <c r="D43">
        <f t="shared" si="6"/>
        <v>1.5766597422007042E-09</v>
      </c>
      <c r="E43">
        <v>40</v>
      </c>
      <c r="F43" s="7">
        <f t="shared" si="2"/>
        <v>4.399406288213621E-07</v>
      </c>
      <c r="G43" s="7">
        <f t="shared" si="3"/>
        <v>0.9999998483248635</v>
      </c>
    </row>
    <row r="44" spans="1:7" ht="12.75">
      <c r="A44">
        <v>22</v>
      </c>
      <c r="B44" s="7">
        <f t="shared" si="4"/>
        <v>2.202202575241099E-05</v>
      </c>
      <c r="C44" s="7">
        <f t="shared" si="5"/>
        <v>0.9999886146928963</v>
      </c>
      <c r="D44">
        <f t="shared" si="6"/>
        <v>2.8666540767285533E-10</v>
      </c>
      <c r="E44">
        <v>41</v>
      </c>
      <c r="F44" s="7">
        <f t="shared" si="2"/>
        <v>1.1555663796433551E-07</v>
      </c>
      <c r="G44" s="7">
        <f t="shared" si="3"/>
        <v>0.9999999638815015</v>
      </c>
    </row>
    <row r="45" spans="1:7" ht="12.75">
      <c r="A45">
        <v>23</v>
      </c>
      <c r="B45" s="7">
        <f t="shared" si="4"/>
        <v>7.659835044316867E-06</v>
      </c>
      <c r="C45" s="7">
        <f t="shared" si="5"/>
        <v>0.9999962745279407</v>
      </c>
      <c r="D45">
        <f t="shared" si="6"/>
        <v>4.985485350832266E-11</v>
      </c>
      <c r="E45">
        <v>42</v>
      </c>
      <c r="F45" s="7">
        <f t="shared" si="2"/>
        <v>2.8148411811825183E-08</v>
      </c>
      <c r="G45" s="7">
        <f t="shared" si="3"/>
        <v>0.9999999920299133</v>
      </c>
    </row>
    <row r="46" spans="1:7" ht="12.75">
      <c r="A46">
        <v>24</v>
      </c>
      <c r="B46" s="7">
        <f t="shared" si="4"/>
        <v>2.553278348105622E-06</v>
      </c>
      <c r="C46" s="7">
        <f t="shared" si="5"/>
        <v>0.9999988278062888</v>
      </c>
      <c r="D46">
        <f t="shared" si="6"/>
        <v>8.30914225138711E-12</v>
      </c>
      <c r="E46">
        <v>43</v>
      </c>
      <c r="F46" s="7">
        <f t="shared" si="2"/>
        <v>6.344722519302293E-09</v>
      </c>
      <c r="G46" s="7">
        <f t="shared" si="3"/>
        <v>0.9999999983746358</v>
      </c>
    </row>
    <row r="47" spans="1:7" ht="12.75">
      <c r="A47">
        <v>25</v>
      </c>
      <c r="B47" s="7">
        <f t="shared" si="4"/>
        <v>8.170490713937991E-07</v>
      </c>
      <c r="C47" s="7">
        <f t="shared" si="5"/>
        <v>0.9999996448553601</v>
      </c>
      <c r="D47">
        <f t="shared" si="6"/>
        <v>1.3294627602219378E-12</v>
      </c>
      <c r="E47">
        <v>44</v>
      </c>
      <c r="F47" s="7">
        <f t="shared" si="2"/>
        <v>1.3199684961485568E-09</v>
      </c>
      <c r="G47" s="7">
        <f t="shared" si="3"/>
        <v>0.9999999996946043</v>
      </c>
    </row>
    <row r="48" spans="1:7" ht="12.75">
      <c r="A48">
        <v>26</v>
      </c>
      <c r="B48" s="7">
        <f t="shared" si="4"/>
        <v>2.513997142750151E-07</v>
      </c>
      <c r="C48" s="7">
        <f t="shared" si="5"/>
        <v>0.9999998962550745</v>
      </c>
      <c r="D48">
        <f t="shared" si="6"/>
        <v>2.0453273234183658E-13</v>
      </c>
      <c r="E48">
        <v>45</v>
      </c>
      <c r="F48" s="7">
        <f t="shared" si="2"/>
        <v>2.527119172113466E-10</v>
      </c>
      <c r="G48" s="7">
        <f t="shared" si="3"/>
        <v>0.9999999999473163</v>
      </c>
    </row>
    <row r="49" spans="1:7" ht="12.75">
      <c r="A49">
        <v>27</v>
      </c>
      <c r="B49" s="7">
        <f t="shared" si="4"/>
        <v>7.448880422963409E-08</v>
      </c>
      <c r="C49" s="7">
        <f t="shared" si="5"/>
        <v>0.9999999707438787</v>
      </c>
      <c r="D49">
        <f t="shared" si="6"/>
        <v>3.0301145532123937E-14</v>
      </c>
      <c r="E49">
        <v>46</v>
      </c>
      <c r="F49" s="7">
        <f t="shared" si="2"/>
        <v>4.437249382473485E-11</v>
      </c>
      <c r="G49" s="7">
        <f t="shared" si="3"/>
        <v>0.9999999999916888</v>
      </c>
    </row>
    <row r="50" spans="1:7" ht="12.75">
      <c r="A50">
        <v>28</v>
      </c>
      <c r="B50" s="7">
        <f t="shared" si="4"/>
        <v>2.128251549418117E-08</v>
      </c>
      <c r="C50" s="7">
        <f t="shared" si="5"/>
        <v>0.9999999920263941</v>
      </c>
      <c r="D50">
        <f t="shared" si="6"/>
        <v>0</v>
      </c>
      <c r="E50">
        <v>47</v>
      </c>
      <c r="F50" s="7">
        <f t="shared" si="2"/>
        <v>7.117028469433704E-12</v>
      </c>
      <c r="G50" s="7">
        <f t="shared" si="3"/>
        <v>0.9999999999988057</v>
      </c>
    </row>
    <row r="51" spans="1:7" ht="12.75">
      <c r="A51">
        <v>29</v>
      </c>
      <c r="B51" s="7">
        <f t="shared" si="4"/>
        <v>5.871038757015494E-09</v>
      </c>
      <c r="C51" s="7">
        <f t="shared" si="5"/>
        <v>0.9999999978974329</v>
      </c>
      <c r="D51">
        <f t="shared" si="6"/>
        <v>0</v>
      </c>
      <c r="E51">
        <v>48</v>
      </c>
      <c r="F51" s="7">
        <f t="shared" si="2"/>
        <v>1.0378999851257518E-12</v>
      </c>
      <c r="G51" s="7">
        <f t="shared" si="3"/>
        <v>0.9999999999998437</v>
      </c>
    </row>
    <row r="52" spans="1:7" ht="12.75">
      <c r="A52">
        <v>30</v>
      </c>
      <c r="B52" s="7">
        <f t="shared" si="4"/>
        <v>1.565610335204132E-09</v>
      </c>
      <c r="C52" s="7">
        <f t="shared" si="5"/>
        <v>0.9999999994630432</v>
      </c>
      <c r="D52">
        <f t="shared" si="6"/>
        <v>0</v>
      </c>
      <c r="E52">
        <v>49</v>
      </c>
      <c r="F52" s="7">
        <f t="shared" si="2"/>
        <v>1.3686593210449514E-13</v>
      </c>
      <c r="G52" s="7">
        <f t="shared" si="3"/>
        <v>0.9999999999999806</v>
      </c>
    </row>
    <row r="53" spans="1:7" ht="12.75">
      <c r="A53" t="s">
        <v>52</v>
      </c>
      <c r="C53" s="12">
        <f>POISSON(12,50*0.2,0)</f>
        <v>0.09478033009176855</v>
      </c>
      <c r="E53">
        <v>50</v>
      </c>
      <c r="F53" s="7">
        <f t="shared" si="2"/>
        <v>1.6213348880070882E-14</v>
      </c>
      <c r="G53" s="7">
        <f t="shared" si="3"/>
        <v>0.9999999999999968</v>
      </c>
    </row>
    <row r="54" spans="5:7" ht="12.75">
      <c r="E54">
        <v>51</v>
      </c>
      <c r="F54" s="7">
        <f t="shared" si="2"/>
        <v>1.7118166238385596E-15</v>
      </c>
      <c r="G54" s="7">
        <f t="shared" si="3"/>
        <v>0.9999999999999984</v>
      </c>
    </row>
    <row r="55" spans="5:7" ht="12.75">
      <c r="E55">
        <v>52</v>
      </c>
      <c r="F55" s="7">
        <f t="shared" si="2"/>
        <v>1.5953320606779398E-16</v>
      </c>
      <c r="G55" s="7">
        <f t="shared" si="3"/>
        <v>0.9999999999999986</v>
      </c>
    </row>
    <row r="56" spans="5:7" ht="12.75">
      <c r="E56">
        <v>53</v>
      </c>
      <c r="F56" s="7">
        <f t="shared" si="2"/>
        <v>1.2966414426409983E-17</v>
      </c>
      <c r="G56" s="7">
        <f t="shared" si="3"/>
        <v>0.9999999999999986</v>
      </c>
    </row>
    <row r="57" spans="5:7" ht="12.75">
      <c r="E57">
        <v>54</v>
      </c>
      <c r="F57" s="7">
        <f t="shared" si="2"/>
        <v>9.05063115233748E-19</v>
      </c>
      <c r="G57" s="7">
        <f t="shared" si="3"/>
        <v>0.9999999999999986</v>
      </c>
    </row>
    <row r="58" spans="5:7" ht="12.75">
      <c r="E58">
        <v>55</v>
      </c>
      <c r="F58" s="7">
        <f t="shared" si="2"/>
        <v>5.316454662911503E-20</v>
      </c>
      <c r="G58" s="7">
        <f t="shared" si="3"/>
        <v>0.9999999999999986</v>
      </c>
    </row>
    <row r="59" spans="5:7" ht="12.75">
      <c r="E59">
        <v>56</v>
      </c>
      <c r="F59" s="7">
        <f t="shared" si="2"/>
        <v>2.5559878187074593E-21</v>
      </c>
      <c r="G59" s="7">
        <f t="shared" si="3"/>
        <v>0.9999999999999986</v>
      </c>
    </row>
    <row r="60" spans="5:7" ht="12.75">
      <c r="E60">
        <v>57</v>
      </c>
      <c r="F60" s="7">
        <f t="shared" si="2"/>
        <v>9.658253565966131E-23</v>
      </c>
      <c r="G60" s="7">
        <f t="shared" si="3"/>
        <v>0.9999999999999986</v>
      </c>
    </row>
    <row r="61" spans="5:7" ht="12.75">
      <c r="E61">
        <v>58</v>
      </c>
      <c r="F61" s="7">
        <f t="shared" si="2"/>
        <v>2.6899645210250374E-24</v>
      </c>
      <c r="G61" s="7">
        <f t="shared" si="3"/>
        <v>0.9999999999999986</v>
      </c>
    </row>
    <row r="62" spans="5:7" ht="12.75">
      <c r="E62">
        <v>59</v>
      </c>
      <c r="F62" s="7">
        <f t="shared" si="2"/>
        <v>4.909974353891866E-26</v>
      </c>
      <c r="G62" s="7">
        <f t="shared" si="3"/>
        <v>0.9999999999999986</v>
      </c>
    </row>
    <row r="63" spans="5:7" ht="12.75">
      <c r="E63">
        <v>60</v>
      </c>
      <c r="F63" s="7">
        <f t="shared" si="2"/>
        <v>4.406387240672199E-28</v>
      </c>
      <c r="G63" s="7">
        <f t="shared" si="3"/>
        <v>0.9999999999999986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8.421875" style="2" customWidth="1"/>
    <col min="2" max="2" width="24.28125" style="2" customWidth="1"/>
    <col min="3" max="3" width="13.140625" style="2" bestFit="1" customWidth="1"/>
    <col min="4" max="4" width="11.57421875" style="2" customWidth="1"/>
    <col min="5" max="5" width="9.140625" style="2" customWidth="1"/>
    <col min="6" max="6" width="10.7109375" style="2" bestFit="1" customWidth="1"/>
    <col min="7" max="16384" width="9.140625" style="2" customWidth="1"/>
  </cols>
  <sheetData>
    <row r="1" spans="2:3" s="20" customFormat="1" ht="18">
      <c r="B1" s="20" t="s">
        <v>6</v>
      </c>
      <c r="C1" s="20" t="s">
        <v>5</v>
      </c>
    </row>
    <row r="2" spans="2:3" ht="18">
      <c r="B2" s="2">
        <v>0.5</v>
      </c>
      <c r="C2" s="3">
        <f>NORMSINV(B2)</f>
        <v>-1.392137635291833E-16</v>
      </c>
    </row>
    <row r="3" spans="2:3" ht="18">
      <c r="B3" s="2">
        <v>0.9</v>
      </c>
      <c r="C3" s="3">
        <f>NORMSINV(B3)</f>
        <v>1.2815515655446004</v>
      </c>
    </row>
    <row r="4" spans="2:3" ht="18">
      <c r="B4" s="2">
        <v>0.95</v>
      </c>
      <c r="C4" s="3">
        <f>NORMSINV(B4)</f>
        <v>1.6448536269514724</v>
      </c>
    </row>
    <row r="5" spans="2:3" ht="18">
      <c r="B5" s="2">
        <v>0.975</v>
      </c>
      <c r="C5" s="3">
        <f>NORMSINV(B5)</f>
        <v>1.959963984540054</v>
      </c>
    </row>
    <row r="6" spans="2:3" ht="18">
      <c r="B6" s="2">
        <v>0.995</v>
      </c>
      <c r="C6" s="3">
        <f>NORMSINV(B6)</f>
        <v>2.57582930354891</v>
      </c>
    </row>
    <row r="7" ht="18">
      <c r="A7" s="4" t="s">
        <v>7</v>
      </c>
    </row>
    <row r="8" spans="1:4" ht="18">
      <c r="A8" s="2" t="s">
        <v>8</v>
      </c>
      <c r="B8" s="2" t="s">
        <v>9</v>
      </c>
      <c r="C8" s="2" t="s">
        <v>10</v>
      </c>
      <c r="D8" s="2" t="s">
        <v>11</v>
      </c>
    </row>
    <row r="9" spans="1:4" ht="18">
      <c r="A9" s="2">
        <v>0.05</v>
      </c>
      <c r="B9" s="2">
        <f>1-A9</f>
        <v>0.95</v>
      </c>
      <c r="C9" s="3">
        <f>NORMSINV(B9)</f>
        <v>1.6448536269514724</v>
      </c>
      <c r="D9" s="5">
        <f>2*A9</f>
        <v>0.1</v>
      </c>
    </row>
    <row r="10" spans="1:4" ht="18">
      <c r="A10" s="2">
        <v>0.025</v>
      </c>
      <c r="B10" s="2">
        <f>1-A10</f>
        <v>0.975</v>
      </c>
      <c r="C10" s="3">
        <f>NORMSINV(B10)</f>
        <v>1.959963984540054</v>
      </c>
      <c r="D10" s="5">
        <f>2*A10</f>
        <v>0.05</v>
      </c>
    </row>
    <row r="11" spans="1:4" ht="18">
      <c r="A11" s="2">
        <v>0.1</v>
      </c>
      <c r="B11" s="2">
        <f>1-A11</f>
        <v>0.9</v>
      </c>
      <c r="C11" s="3">
        <f>NORMSINV(B11)</f>
        <v>1.2815515655446004</v>
      </c>
      <c r="D11" s="5">
        <f>2*A11</f>
        <v>0.2</v>
      </c>
    </row>
    <row r="12" spans="1:4" ht="18">
      <c r="A12" s="2">
        <v>0.005</v>
      </c>
      <c r="B12" s="2">
        <f>1-A12</f>
        <v>0.995</v>
      </c>
      <c r="C12" s="3">
        <f>NORMSINV(B12)</f>
        <v>2.57582930354891</v>
      </c>
      <c r="D12" s="5">
        <f>2*A12</f>
        <v>0.01</v>
      </c>
    </row>
    <row r="14" spans="1:2" ht="18">
      <c r="A14" s="2" t="s">
        <v>12</v>
      </c>
      <c r="B14" s="2" t="s">
        <v>89</v>
      </c>
    </row>
    <row r="15" spans="2:4" ht="18">
      <c r="B15" s="2" t="s">
        <v>90</v>
      </c>
      <c r="C15" s="21">
        <f>NORMSDIST(2)</f>
        <v>0.9772498680518207</v>
      </c>
      <c r="D15" s="6">
        <f>NORMSDIST(2)</f>
        <v>0.9772498680518207</v>
      </c>
    </row>
    <row r="16" spans="2:6" ht="18">
      <c r="B16" s="2" t="s">
        <v>91</v>
      </c>
      <c r="C16" s="21">
        <f>NORMSDIST(1)</f>
        <v>0.8413447460685429</v>
      </c>
      <c r="D16" s="6">
        <f>NORMSDIST(1)</f>
        <v>0.8413447460685429</v>
      </c>
      <c r="F16" s="6"/>
    </row>
    <row r="17" spans="2:4" ht="18">
      <c r="B17" s="2" t="s">
        <v>61</v>
      </c>
      <c r="C17" s="21">
        <f>C15-C16</f>
        <v>0.13590512198327775</v>
      </c>
      <c r="D17" s="6">
        <f>D15-D16</f>
        <v>0.13590512198327775</v>
      </c>
    </row>
    <row r="18" ht="18">
      <c r="C18" s="3"/>
    </row>
    <row r="19" spans="1:2" ht="18">
      <c r="A19" s="2" t="s">
        <v>62</v>
      </c>
      <c r="B19" s="2" t="s">
        <v>63</v>
      </c>
    </row>
    <row r="20" ht="18">
      <c r="B20" s="2" t="s">
        <v>14</v>
      </c>
    </row>
    <row r="21" spans="2:3" ht="18">
      <c r="B21" s="2" t="s">
        <v>64</v>
      </c>
      <c r="C21" s="2">
        <f>NORMSDIST((140.5-136.1)/6.4)</f>
        <v>0.7541161496197387</v>
      </c>
    </row>
    <row r="22" spans="2:3" ht="18">
      <c r="B22" s="22" t="s">
        <v>65</v>
      </c>
      <c r="C22" s="2">
        <f>NORMSDIST((134.5-136.1)/6.4)</f>
        <v>0.40129367431707663</v>
      </c>
    </row>
    <row r="23" spans="2:3" ht="18">
      <c r="B23" s="22" t="s">
        <v>61</v>
      </c>
      <c r="C23" s="2">
        <f>C21-C22</f>
        <v>0.3528224753026621</v>
      </c>
    </row>
    <row r="25" ht="18">
      <c r="B25" s="2" t="s">
        <v>14</v>
      </c>
    </row>
    <row r="26" spans="2:4" ht="18">
      <c r="B26" s="2" t="s">
        <v>64</v>
      </c>
      <c r="C26" s="21">
        <f>NORMDIST(140.5,136.1,6.4,1)</f>
        <v>0.7541161496197387</v>
      </c>
      <c r="D26" s="6">
        <f>NORMDIST(140.5,136.1,6.4,1)</f>
        <v>0.7541161496197387</v>
      </c>
    </row>
    <row r="27" spans="2:4" ht="18">
      <c r="B27" s="22" t="s">
        <v>65</v>
      </c>
      <c r="C27" s="21">
        <f>NORMDIST(134.5,136.1,6.4,1)</f>
        <v>0.40129367431707663</v>
      </c>
      <c r="D27" s="6">
        <f>NORMDIST(134.5,136.1,6.4,1)</f>
        <v>0.40129367431707663</v>
      </c>
    </row>
    <row r="28" spans="2:4" ht="18">
      <c r="B28" s="22" t="s">
        <v>61</v>
      </c>
      <c r="C28" s="23">
        <f>C26-C27</f>
        <v>0.3528224753026621</v>
      </c>
      <c r="D28" s="24">
        <f>D26-D27</f>
        <v>0.3528224753026621</v>
      </c>
    </row>
    <row r="29" spans="2:3" ht="18">
      <c r="B29" s="4"/>
      <c r="C29" s="3"/>
    </row>
    <row r="31" ht="18">
      <c r="C31" s="3"/>
    </row>
    <row r="32" ht="18">
      <c r="C32" s="3"/>
    </row>
    <row r="33" ht="18">
      <c r="C33" s="3"/>
    </row>
    <row r="34" ht="18">
      <c r="C34" s="3"/>
    </row>
    <row r="51" ht="18">
      <c r="A51" s="2" t="s">
        <v>13</v>
      </c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I6" sqref="I6"/>
    </sheetView>
  </sheetViews>
  <sheetFormatPr defaultColWidth="9.140625" defaultRowHeight="12.75"/>
  <sheetData>
    <row r="1" ht="12.75">
      <c r="A1" t="s">
        <v>43</v>
      </c>
    </row>
    <row r="3" spans="1:5" ht="12.75">
      <c r="A3" s="10" t="s">
        <v>44</v>
      </c>
      <c r="B3" s="10" t="s">
        <v>45</v>
      </c>
      <c r="C3" s="10" t="s">
        <v>46</v>
      </c>
      <c r="D3" s="10" t="s">
        <v>47</v>
      </c>
      <c r="E3" s="10" t="s">
        <v>48</v>
      </c>
    </row>
    <row r="4" spans="1:5" ht="12.75">
      <c r="A4">
        <v>0</v>
      </c>
      <c r="B4">
        <f aca="true" t="shared" si="0" ref="B4:B9">A4/5</f>
        <v>0</v>
      </c>
      <c r="D4">
        <f>A4</f>
        <v>0</v>
      </c>
      <c r="E4" s="11">
        <f aca="true" t="shared" si="1" ref="E4:E9">D4/D$9</f>
        <v>0</v>
      </c>
    </row>
    <row r="5" spans="1:5" ht="12.75">
      <c r="A5">
        <v>1</v>
      </c>
      <c r="B5">
        <f t="shared" si="0"/>
        <v>0.2</v>
      </c>
      <c r="C5">
        <v>1</v>
      </c>
      <c r="D5">
        <f>D4+C5</f>
        <v>1</v>
      </c>
      <c r="E5" s="11">
        <f t="shared" si="1"/>
        <v>0.06666666666666667</v>
      </c>
    </row>
    <row r="6" spans="1:5" ht="12.75">
      <c r="A6">
        <v>2</v>
      </c>
      <c r="B6">
        <f t="shared" si="0"/>
        <v>0.4</v>
      </c>
      <c r="C6">
        <v>2</v>
      </c>
      <c r="D6">
        <f>D5+C6</f>
        <v>3</v>
      </c>
      <c r="E6" s="11">
        <f t="shared" si="1"/>
        <v>0.2</v>
      </c>
    </row>
    <row r="7" spans="1:5" ht="12.75">
      <c r="A7">
        <v>3</v>
      </c>
      <c r="B7">
        <f t="shared" si="0"/>
        <v>0.6</v>
      </c>
      <c r="C7">
        <v>3</v>
      </c>
      <c r="D7">
        <f>D6+C7</f>
        <v>6</v>
      </c>
      <c r="E7" s="11">
        <f t="shared" si="1"/>
        <v>0.4</v>
      </c>
    </row>
    <row r="8" spans="1:5" ht="12.75">
      <c r="A8">
        <v>4</v>
      </c>
      <c r="B8">
        <f t="shared" si="0"/>
        <v>0.8</v>
      </c>
      <c r="C8">
        <v>4</v>
      </c>
      <c r="D8">
        <f>D7+C8</f>
        <v>10</v>
      </c>
      <c r="E8" s="11">
        <f t="shared" si="1"/>
        <v>0.6666666666666666</v>
      </c>
    </row>
    <row r="9" spans="1:5" ht="12.75">
      <c r="A9">
        <v>5</v>
      </c>
      <c r="B9">
        <f t="shared" si="0"/>
        <v>1</v>
      </c>
      <c r="C9">
        <v>5</v>
      </c>
      <c r="D9">
        <f>D8+C9</f>
        <v>15</v>
      </c>
      <c r="E9" s="11">
        <f t="shared" si="1"/>
        <v>1</v>
      </c>
    </row>
    <row r="10" spans="2:5" ht="12.75">
      <c r="B10">
        <v>0</v>
      </c>
      <c r="E10">
        <v>0</v>
      </c>
    </row>
    <row r="11" spans="2:5" ht="12.75">
      <c r="B11" s="10" t="s">
        <v>49</v>
      </c>
      <c r="E11" s="10" t="s">
        <v>50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9"/>
  <sheetViews>
    <sheetView workbookViewId="0" topLeftCell="A1">
      <selection activeCell="E34" sqref="E34"/>
    </sheetView>
  </sheetViews>
  <sheetFormatPr defaultColWidth="9.140625" defaultRowHeight="12.75"/>
  <sheetData>
    <row r="1" ht="12.75">
      <c r="A1">
        <v>26</v>
      </c>
    </row>
    <row r="2" ht="12.75">
      <c r="A2">
        <v>20</v>
      </c>
    </row>
    <row r="3" ht="12.75">
      <c r="A3">
        <v>13</v>
      </c>
    </row>
    <row r="4" ht="12.75">
      <c r="A4">
        <v>16</v>
      </c>
    </row>
    <row r="5" ht="12.75">
      <c r="A5">
        <v>15</v>
      </c>
    </row>
    <row r="6" ht="12.75">
      <c r="A6">
        <v>21</v>
      </c>
    </row>
    <row r="7" ht="12.75">
      <c r="A7">
        <v>10</v>
      </c>
    </row>
    <row r="8" ht="12.75">
      <c r="A8">
        <v>13</v>
      </c>
    </row>
    <row r="9" ht="12.75">
      <c r="A9">
        <v>11</v>
      </c>
    </row>
    <row r="10" ht="12.75">
      <c r="A10">
        <v>17</v>
      </c>
    </row>
    <row r="11" ht="12.75">
      <c r="A11">
        <v>14</v>
      </c>
    </row>
    <row r="12" ht="12.75">
      <c r="A12">
        <v>13</v>
      </c>
    </row>
    <row r="13" ht="12.75">
      <c r="A13">
        <v>13</v>
      </c>
    </row>
    <row r="14" ht="12.75">
      <c r="A14">
        <v>11</v>
      </c>
    </row>
    <row r="15" ht="12.75">
      <c r="A15">
        <v>36</v>
      </c>
    </row>
    <row r="16" ht="12.75">
      <c r="A16">
        <v>12</v>
      </c>
    </row>
    <row r="17" ht="12.75">
      <c r="A17">
        <v>19</v>
      </c>
    </row>
    <row r="18" ht="12.75">
      <c r="A18">
        <v>14</v>
      </c>
    </row>
    <row r="19" ht="12.75">
      <c r="A19">
        <v>45</v>
      </c>
    </row>
    <row r="20" ht="12.75">
      <c r="A20">
        <v>36</v>
      </c>
    </row>
    <row r="21" ht="12.75">
      <c r="A21">
        <v>22</v>
      </c>
    </row>
    <row r="22" ht="12.75">
      <c r="A22">
        <v>12</v>
      </c>
    </row>
    <row r="23" ht="12.75">
      <c r="A23">
        <v>10</v>
      </c>
    </row>
    <row r="24" ht="12.75">
      <c r="A24">
        <v>32</v>
      </c>
    </row>
    <row r="25" ht="12.75">
      <c r="A25">
        <v>19</v>
      </c>
    </row>
    <row r="26" ht="12.75">
      <c r="A26">
        <v>10</v>
      </c>
    </row>
    <row r="27" ht="12.75">
      <c r="A27">
        <v>16</v>
      </c>
    </row>
    <row r="28" ht="12.75">
      <c r="A28">
        <v>18</v>
      </c>
    </row>
    <row r="29" ht="12.75">
      <c r="A29">
        <v>47</v>
      </c>
    </row>
    <row r="30" ht="12.75">
      <c r="A30">
        <v>11</v>
      </c>
    </row>
    <row r="31" ht="12.75">
      <c r="A31">
        <v>12</v>
      </c>
    </row>
    <row r="32" ht="12.75">
      <c r="A32">
        <v>19</v>
      </c>
    </row>
    <row r="33" ht="12.75">
      <c r="A33">
        <v>11</v>
      </c>
    </row>
    <row r="34" ht="12.75">
      <c r="A34">
        <v>12</v>
      </c>
    </row>
    <row r="35" ht="12.75">
      <c r="A35">
        <v>14</v>
      </c>
    </row>
    <row r="36" ht="12.75">
      <c r="A36">
        <v>11</v>
      </c>
    </row>
    <row r="37" ht="12.75">
      <c r="A37">
        <v>12</v>
      </c>
    </row>
    <row r="38" ht="12.75">
      <c r="A38">
        <v>11</v>
      </c>
    </row>
    <row r="39" ht="12.75">
      <c r="A39">
        <v>21</v>
      </c>
    </row>
    <row r="40" ht="12.75">
      <c r="A40">
        <v>14</v>
      </c>
    </row>
    <row r="41" ht="12.75">
      <c r="A41">
        <v>17</v>
      </c>
    </row>
    <row r="42" ht="12.75">
      <c r="A42">
        <v>17</v>
      </c>
    </row>
    <row r="43" ht="12.75">
      <c r="A43">
        <v>10</v>
      </c>
    </row>
    <row r="44" ht="12.75">
      <c r="A44">
        <v>12</v>
      </c>
    </row>
    <row r="45" ht="12.75">
      <c r="A45">
        <v>27</v>
      </c>
    </row>
    <row r="46" ht="12.75">
      <c r="A46">
        <v>24</v>
      </c>
    </row>
    <row r="47" ht="12.75">
      <c r="A47">
        <v>12</v>
      </c>
    </row>
    <row r="48" ht="12.75">
      <c r="A48">
        <v>16</v>
      </c>
    </row>
    <row r="49" ht="12.75">
      <c r="A49">
        <v>12</v>
      </c>
    </row>
    <row r="50" ht="12.75">
      <c r="A50">
        <v>11</v>
      </c>
    </row>
    <row r="51" ht="12.75">
      <c r="A51">
        <v>12</v>
      </c>
    </row>
    <row r="52" ht="12.75">
      <c r="A52">
        <v>12</v>
      </c>
    </row>
    <row r="53" ht="12.75">
      <c r="A53">
        <v>13</v>
      </c>
    </row>
    <row r="54" ht="12.75">
      <c r="A54">
        <v>15</v>
      </c>
    </row>
    <row r="55" ht="12.75">
      <c r="A55">
        <v>15</v>
      </c>
    </row>
    <row r="56" ht="12.75">
      <c r="A56">
        <v>19</v>
      </c>
    </row>
    <row r="57" ht="12.75">
      <c r="A57">
        <v>11</v>
      </c>
    </row>
    <row r="58" ht="12.75">
      <c r="A58">
        <v>28</v>
      </c>
    </row>
    <row r="59" ht="12.75">
      <c r="A59">
        <v>16</v>
      </c>
    </row>
    <row r="60" ht="12.75">
      <c r="A60">
        <v>16</v>
      </c>
    </row>
    <row r="61" ht="12.75">
      <c r="A61">
        <v>13</v>
      </c>
    </row>
    <row r="62" ht="12.75">
      <c r="A62">
        <v>11</v>
      </c>
    </row>
    <row r="63" ht="12.75">
      <c r="A63">
        <v>12</v>
      </c>
    </row>
    <row r="64" ht="12.75">
      <c r="A64">
        <v>35</v>
      </c>
    </row>
    <row r="65" ht="12.75">
      <c r="A65">
        <v>27</v>
      </c>
    </row>
    <row r="66" ht="12.75">
      <c r="A66">
        <v>20</v>
      </c>
    </row>
    <row r="67" ht="12.75">
      <c r="A67">
        <v>11</v>
      </c>
    </row>
    <row r="68" ht="12.75">
      <c r="A68">
        <v>16</v>
      </c>
    </row>
    <row r="69" ht="12.75">
      <c r="A69">
        <v>16</v>
      </c>
    </row>
    <row r="70" ht="12.75">
      <c r="A70">
        <v>10</v>
      </c>
    </row>
    <row r="71" ht="12.75">
      <c r="A71">
        <v>16</v>
      </c>
    </row>
    <row r="72" ht="12.75">
      <c r="A72">
        <v>11</v>
      </c>
    </row>
    <row r="73" ht="12.75">
      <c r="A73">
        <v>16</v>
      </c>
    </row>
    <row r="74" ht="12.75">
      <c r="A74">
        <v>12</v>
      </c>
    </row>
    <row r="75" ht="12.75">
      <c r="A75">
        <v>19</v>
      </c>
    </row>
    <row r="76" ht="12.75">
      <c r="A76">
        <v>24</v>
      </c>
    </row>
    <row r="77" ht="12.75">
      <c r="A77">
        <v>21</v>
      </c>
    </row>
    <row r="78" ht="12.75">
      <c r="A78">
        <v>14</v>
      </c>
    </row>
    <row r="79" ht="12.75">
      <c r="A79">
        <v>12</v>
      </c>
    </row>
    <row r="80" ht="12.75">
      <c r="A80">
        <v>24</v>
      </c>
    </row>
    <row r="81" ht="12.75">
      <c r="A81">
        <v>22</v>
      </c>
    </row>
    <row r="82" ht="12.75">
      <c r="A82">
        <v>14</v>
      </c>
    </row>
    <row r="83" ht="12.75">
      <c r="A83">
        <v>12</v>
      </c>
    </row>
    <row r="84" ht="12.75">
      <c r="A84">
        <v>22</v>
      </c>
    </row>
    <row r="85" ht="12.75">
      <c r="A85">
        <v>11</v>
      </c>
    </row>
    <row r="86" ht="12.75">
      <c r="A86">
        <v>10</v>
      </c>
    </row>
    <row r="87" ht="12.75">
      <c r="A87">
        <v>13</v>
      </c>
    </row>
    <row r="88" ht="12.75">
      <c r="A88">
        <v>21</v>
      </c>
    </row>
    <row r="89" ht="12.75">
      <c r="A89">
        <v>12</v>
      </c>
    </row>
    <row r="90" ht="12.75">
      <c r="A90">
        <v>40</v>
      </c>
    </row>
    <row r="91" ht="12.75">
      <c r="A91">
        <v>13</v>
      </c>
    </row>
    <row r="92" ht="12.75">
      <c r="A92">
        <v>43</v>
      </c>
    </row>
    <row r="93" ht="12.75">
      <c r="A93">
        <v>13</v>
      </c>
    </row>
    <row r="94" ht="12.75">
      <c r="A94">
        <v>11</v>
      </c>
    </row>
    <row r="95" ht="12.75">
      <c r="A95">
        <v>13</v>
      </c>
    </row>
    <row r="96" ht="12.75">
      <c r="A96">
        <v>11</v>
      </c>
    </row>
    <row r="97" ht="12.75">
      <c r="A97">
        <v>20</v>
      </c>
    </row>
    <row r="98" ht="12.75">
      <c r="A98">
        <v>12</v>
      </c>
    </row>
    <row r="99" ht="12.75">
      <c r="A99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9"/>
  <sheetViews>
    <sheetView workbookViewId="0" topLeftCell="A1">
      <selection activeCell="A1" sqref="A1:A16384"/>
    </sheetView>
  </sheetViews>
  <sheetFormatPr defaultColWidth="9.140625" defaultRowHeight="12.75"/>
  <sheetData>
    <row r="1" ht="12.75">
      <c r="A1">
        <v>10</v>
      </c>
    </row>
    <row r="2" ht="12.75">
      <c r="A2">
        <v>10</v>
      </c>
    </row>
    <row r="3" ht="12.75">
      <c r="A3">
        <v>10</v>
      </c>
    </row>
    <row r="4" ht="12.75">
      <c r="A4">
        <v>10</v>
      </c>
    </row>
    <row r="5" ht="12.75">
      <c r="A5">
        <v>10</v>
      </c>
    </row>
    <row r="6" ht="12.75">
      <c r="A6">
        <v>10</v>
      </c>
    </row>
    <row r="7" ht="12.75">
      <c r="A7">
        <v>10</v>
      </c>
    </row>
    <row r="8" ht="12.75">
      <c r="A8">
        <v>11</v>
      </c>
    </row>
    <row r="9" ht="12.75">
      <c r="A9">
        <v>11</v>
      </c>
    </row>
    <row r="10" ht="12.75">
      <c r="A10">
        <v>11</v>
      </c>
    </row>
    <row r="11" ht="12.75">
      <c r="A11">
        <v>11</v>
      </c>
    </row>
    <row r="12" ht="12.75">
      <c r="A12">
        <v>11</v>
      </c>
    </row>
    <row r="13" ht="12.75">
      <c r="A13">
        <v>11</v>
      </c>
    </row>
    <row r="14" ht="12.75">
      <c r="A14">
        <v>11</v>
      </c>
    </row>
    <row r="15" ht="12.75">
      <c r="A15">
        <v>11</v>
      </c>
    </row>
    <row r="16" ht="12.75">
      <c r="A16">
        <v>11</v>
      </c>
    </row>
    <row r="17" ht="12.75">
      <c r="A17">
        <v>11</v>
      </c>
    </row>
    <row r="18" ht="12.75">
      <c r="A18">
        <v>11</v>
      </c>
    </row>
    <row r="19" ht="12.75">
      <c r="A19">
        <v>11</v>
      </c>
    </row>
    <row r="20" ht="12.75">
      <c r="A20">
        <v>11</v>
      </c>
    </row>
    <row r="21" ht="12.75">
      <c r="A21">
        <v>11</v>
      </c>
    </row>
    <row r="22" ht="12.75">
      <c r="A22">
        <v>12</v>
      </c>
    </row>
    <row r="23" ht="12.75">
      <c r="A23">
        <v>12</v>
      </c>
    </row>
    <row r="24" ht="12.75">
      <c r="A24">
        <v>12</v>
      </c>
    </row>
    <row r="25" ht="12.75">
      <c r="A25">
        <v>12</v>
      </c>
    </row>
    <row r="26" ht="12.75">
      <c r="A26">
        <v>12</v>
      </c>
    </row>
    <row r="27" ht="12.75">
      <c r="A27">
        <v>12</v>
      </c>
    </row>
    <row r="28" ht="12.75">
      <c r="A28">
        <v>12</v>
      </c>
    </row>
    <row r="29" ht="12.75">
      <c r="A29">
        <v>12</v>
      </c>
    </row>
    <row r="30" ht="12.75">
      <c r="A30">
        <v>12</v>
      </c>
    </row>
    <row r="31" ht="12.75">
      <c r="A31">
        <v>12</v>
      </c>
    </row>
    <row r="32" ht="12.75">
      <c r="A32">
        <v>12</v>
      </c>
    </row>
    <row r="33" ht="12.75">
      <c r="A33">
        <v>12</v>
      </c>
    </row>
    <row r="34" ht="12.75">
      <c r="A34">
        <v>12</v>
      </c>
    </row>
    <row r="35" ht="12.75">
      <c r="A35">
        <v>12</v>
      </c>
    </row>
    <row r="36" ht="12.75">
      <c r="A36">
        <v>12</v>
      </c>
    </row>
    <row r="37" ht="12.75">
      <c r="A37">
        <v>12</v>
      </c>
    </row>
    <row r="38" ht="12.75">
      <c r="A38">
        <v>13</v>
      </c>
    </row>
    <row r="39" ht="12.75">
      <c r="A39">
        <v>13</v>
      </c>
    </row>
    <row r="40" ht="12.75">
      <c r="A40">
        <v>13</v>
      </c>
    </row>
    <row r="41" ht="12.75">
      <c r="A41">
        <v>13</v>
      </c>
    </row>
    <row r="42" ht="12.75">
      <c r="A42">
        <v>13</v>
      </c>
    </row>
    <row r="43" ht="12.75">
      <c r="A43">
        <v>13</v>
      </c>
    </row>
    <row r="44" ht="12.75">
      <c r="A44">
        <v>13</v>
      </c>
    </row>
    <row r="45" ht="12.75">
      <c r="A45">
        <v>13</v>
      </c>
    </row>
    <row r="46" ht="12.75">
      <c r="A46">
        <v>13</v>
      </c>
    </row>
    <row r="47" ht="12.75">
      <c r="A47">
        <v>13</v>
      </c>
    </row>
    <row r="48" ht="12.75">
      <c r="A48">
        <v>14</v>
      </c>
    </row>
    <row r="49" ht="12.75">
      <c r="A49">
        <v>14</v>
      </c>
    </row>
    <row r="50" ht="12.75">
      <c r="A50">
        <v>14</v>
      </c>
    </row>
    <row r="51" ht="12.75">
      <c r="A51">
        <v>14</v>
      </c>
    </row>
    <row r="52" ht="12.75">
      <c r="A52">
        <v>14</v>
      </c>
    </row>
    <row r="53" ht="12.75">
      <c r="A53">
        <v>14</v>
      </c>
    </row>
    <row r="54" ht="12.75">
      <c r="A54">
        <v>15</v>
      </c>
    </row>
    <row r="55" ht="12.75">
      <c r="A55">
        <v>15</v>
      </c>
    </row>
    <row r="56" ht="12.75">
      <c r="A56">
        <v>15</v>
      </c>
    </row>
    <row r="57" ht="12.75">
      <c r="A57">
        <v>16</v>
      </c>
    </row>
    <row r="58" ht="12.75">
      <c r="A58">
        <v>16</v>
      </c>
    </row>
    <row r="59" ht="12.75">
      <c r="A59">
        <v>16</v>
      </c>
    </row>
    <row r="60" ht="12.75">
      <c r="A60">
        <v>16</v>
      </c>
    </row>
    <row r="61" ht="12.75">
      <c r="A61">
        <v>16</v>
      </c>
    </row>
    <row r="62" ht="12.75">
      <c r="A62">
        <v>16</v>
      </c>
    </row>
    <row r="63" ht="12.75">
      <c r="A63">
        <v>16</v>
      </c>
    </row>
    <row r="64" ht="12.75">
      <c r="A64">
        <v>16</v>
      </c>
    </row>
    <row r="65" ht="12.75">
      <c r="A65">
        <v>16</v>
      </c>
    </row>
    <row r="66" ht="12.75">
      <c r="A66">
        <v>17</v>
      </c>
    </row>
    <row r="67" ht="12.75">
      <c r="A67">
        <v>17</v>
      </c>
    </row>
    <row r="68" ht="12.75">
      <c r="A68">
        <v>17</v>
      </c>
    </row>
    <row r="69" ht="12.75">
      <c r="A69">
        <v>18</v>
      </c>
    </row>
    <row r="70" ht="12.75">
      <c r="A70">
        <v>19</v>
      </c>
    </row>
    <row r="71" ht="12.75">
      <c r="A71">
        <v>19</v>
      </c>
    </row>
    <row r="72" ht="12.75">
      <c r="A72">
        <v>19</v>
      </c>
    </row>
    <row r="73" ht="12.75">
      <c r="A73">
        <v>19</v>
      </c>
    </row>
    <row r="74" ht="12.75">
      <c r="A74">
        <v>19</v>
      </c>
    </row>
    <row r="75" ht="12.75">
      <c r="A75">
        <v>20</v>
      </c>
    </row>
    <row r="76" ht="12.75">
      <c r="A76">
        <v>20</v>
      </c>
    </row>
    <row r="77" ht="12.75">
      <c r="A77">
        <v>20</v>
      </c>
    </row>
    <row r="78" ht="12.75">
      <c r="A78">
        <v>21</v>
      </c>
    </row>
    <row r="79" ht="12.75">
      <c r="A79">
        <v>21</v>
      </c>
    </row>
    <row r="80" ht="12.75">
      <c r="A80">
        <v>21</v>
      </c>
    </row>
    <row r="81" ht="12.75">
      <c r="A81">
        <v>21</v>
      </c>
    </row>
    <row r="82" ht="12.75">
      <c r="A82">
        <v>22</v>
      </c>
    </row>
    <row r="83" ht="12.75">
      <c r="A83">
        <v>22</v>
      </c>
    </row>
    <row r="84" ht="12.75">
      <c r="A84">
        <v>22</v>
      </c>
    </row>
    <row r="85" ht="12.75">
      <c r="A85">
        <v>24</v>
      </c>
    </row>
    <row r="86" ht="12.75">
      <c r="A86">
        <v>24</v>
      </c>
    </row>
    <row r="87" ht="12.75">
      <c r="A87">
        <v>24</v>
      </c>
    </row>
    <row r="88" ht="12.75">
      <c r="A88">
        <v>26</v>
      </c>
    </row>
    <row r="89" ht="12.75">
      <c r="A89">
        <v>27</v>
      </c>
    </row>
    <row r="90" ht="12.75">
      <c r="A90">
        <v>27</v>
      </c>
    </row>
    <row r="91" ht="12.75">
      <c r="A91">
        <v>28</v>
      </c>
    </row>
    <row r="92" ht="12.75">
      <c r="A92">
        <v>32</v>
      </c>
    </row>
    <row r="93" ht="12.75">
      <c r="A93">
        <v>35</v>
      </c>
    </row>
    <row r="94" ht="12.75">
      <c r="A94">
        <v>36</v>
      </c>
    </row>
    <row r="95" ht="12.75">
      <c r="A95">
        <v>36</v>
      </c>
    </row>
    <row r="96" ht="12.75">
      <c r="A96">
        <v>40</v>
      </c>
    </row>
    <row r="97" ht="12.75">
      <c r="A97">
        <v>43</v>
      </c>
    </row>
    <row r="98" ht="12.75">
      <c r="A98">
        <v>45</v>
      </c>
    </row>
    <row r="99" ht="12.75">
      <c r="A99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pane ySplit="465" topLeftCell="BM1" activePane="bottomLeft" state="split"/>
      <selection pane="topLeft" activeCell="A1" sqref="A1"/>
      <selection pane="bottomLeft" activeCell="P19" sqref="P19"/>
    </sheetView>
  </sheetViews>
  <sheetFormatPr defaultColWidth="9.140625" defaultRowHeight="12.75"/>
  <cols>
    <col min="5" max="5" width="12.28125" style="0" customWidth="1"/>
    <col min="6" max="6" width="11.421875" style="0" customWidth="1"/>
  </cols>
  <sheetData>
    <row r="1" spans="1:6" ht="12.75">
      <c r="A1" t="s">
        <v>0</v>
      </c>
      <c r="B1" t="s">
        <v>51</v>
      </c>
      <c r="C1" t="s">
        <v>1</v>
      </c>
      <c r="D1" t="s">
        <v>2</v>
      </c>
      <c r="E1" t="s">
        <v>4</v>
      </c>
      <c r="F1" t="s">
        <v>3</v>
      </c>
    </row>
    <row r="2" spans="1:8" ht="12.75">
      <c r="A2">
        <v>26</v>
      </c>
      <c r="B2">
        <v>10</v>
      </c>
      <c r="C2">
        <f>B2</f>
        <v>10</v>
      </c>
      <c r="D2">
        <v>1</v>
      </c>
      <c r="E2" s="1">
        <f>D2/99</f>
        <v>0.010101010101010102</v>
      </c>
      <c r="F2" s="1">
        <f>$C2/$C$100</f>
        <v>0.005927682276229994</v>
      </c>
      <c r="G2">
        <f aca="true" t="shared" si="0" ref="G2:G65">G3+B2</f>
        <v>1687</v>
      </c>
      <c r="H2" s="1">
        <f>G2/G$2</f>
        <v>1</v>
      </c>
    </row>
    <row r="3" spans="1:8" ht="12.75">
      <c r="A3">
        <v>20</v>
      </c>
      <c r="B3">
        <v>10</v>
      </c>
      <c r="C3">
        <f>B3+C2</f>
        <v>20</v>
      </c>
      <c r="D3">
        <v>2</v>
      </c>
      <c r="E3" s="1">
        <f aca="true" t="shared" si="1" ref="E3:E66">D3/99</f>
        <v>0.020202020202020204</v>
      </c>
      <c r="F3" s="1">
        <f aca="true" t="shared" si="2" ref="F3:F66">$C3/$C$100</f>
        <v>0.011855364552459988</v>
      </c>
      <c r="G3">
        <f t="shared" si="0"/>
        <v>1677</v>
      </c>
      <c r="H3" s="1">
        <f aca="true" t="shared" si="3" ref="H3:H66">G3/G$2</f>
        <v>0.99407231772377</v>
      </c>
    </row>
    <row r="4" spans="1:8" ht="12.75">
      <c r="A4">
        <v>13</v>
      </c>
      <c r="B4">
        <v>10</v>
      </c>
      <c r="C4">
        <f aca="true" t="shared" si="4" ref="C4:C67">B4+C3</f>
        <v>30</v>
      </c>
      <c r="D4">
        <v>3</v>
      </c>
      <c r="E4" s="1">
        <f t="shared" si="1"/>
        <v>0.030303030303030304</v>
      </c>
      <c r="F4" s="1">
        <f t="shared" si="2"/>
        <v>0.01778304682868998</v>
      </c>
      <c r="G4">
        <f t="shared" si="0"/>
        <v>1667</v>
      </c>
      <c r="H4" s="1">
        <f t="shared" si="3"/>
        <v>0.98814463544754</v>
      </c>
    </row>
    <row r="5" spans="1:8" ht="12.75">
      <c r="A5">
        <v>16</v>
      </c>
      <c r="B5">
        <v>10</v>
      </c>
      <c r="C5">
        <f t="shared" si="4"/>
        <v>40</v>
      </c>
      <c r="D5">
        <v>4</v>
      </c>
      <c r="E5" s="1">
        <f t="shared" si="1"/>
        <v>0.04040404040404041</v>
      </c>
      <c r="F5" s="1">
        <f t="shared" si="2"/>
        <v>0.023710729104919975</v>
      </c>
      <c r="G5">
        <f t="shared" si="0"/>
        <v>1657</v>
      </c>
      <c r="H5" s="1">
        <f t="shared" si="3"/>
        <v>0.98221695317131</v>
      </c>
    </row>
    <row r="6" spans="1:8" ht="12.75">
      <c r="A6">
        <v>15</v>
      </c>
      <c r="B6">
        <v>10</v>
      </c>
      <c r="C6">
        <f t="shared" si="4"/>
        <v>50</v>
      </c>
      <c r="D6">
        <v>5</v>
      </c>
      <c r="E6" s="1">
        <f t="shared" si="1"/>
        <v>0.050505050505050504</v>
      </c>
      <c r="F6" s="1">
        <f t="shared" si="2"/>
        <v>0.02963841138114997</v>
      </c>
      <c r="G6">
        <f t="shared" si="0"/>
        <v>1647</v>
      </c>
      <c r="H6" s="1">
        <f t="shared" si="3"/>
        <v>0.97628927089508</v>
      </c>
    </row>
    <row r="7" spans="1:8" ht="12.75">
      <c r="A7">
        <v>21</v>
      </c>
      <c r="B7">
        <v>10</v>
      </c>
      <c r="C7">
        <f t="shared" si="4"/>
        <v>60</v>
      </c>
      <c r="D7">
        <v>6</v>
      </c>
      <c r="E7" s="1">
        <f t="shared" si="1"/>
        <v>0.06060606060606061</v>
      </c>
      <c r="F7" s="1">
        <f t="shared" si="2"/>
        <v>0.03556609365737996</v>
      </c>
      <c r="G7">
        <f t="shared" si="0"/>
        <v>1637</v>
      </c>
      <c r="H7" s="1">
        <f t="shared" si="3"/>
        <v>0.97036158861885</v>
      </c>
    </row>
    <row r="8" spans="1:8" ht="12.75">
      <c r="A8">
        <v>10</v>
      </c>
      <c r="B8">
        <v>10</v>
      </c>
      <c r="C8">
        <f t="shared" si="4"/>
        <v>70</v>
      </c>
      <c r="D8">
        <v>7</v>
      </c>
      <c r="E8" s="1">
        <f t="shared" si="1"/>
        <v>0.0707070707070707</v>
      </c>
      <c r="F8" s="1">
        <f t="shared" si="2"/>
        <v>0.04149377593360996</v>
      </c>
      <c r="G8">
        <f t="shared" si="0"/>
        <v>1627</v>
      </c>
      <c r="H8" s="1">
        <f t="shared" si="3"/>
        <v>0.96443390634262</v>
      </c>
    </row>
    <row r="9" spans="1:8" ht="12.75">
      <c r="A9">
        <v>13</v>
      </c>
      <c r="B9">
        <v>11</v>
      </c>
      <c r="C9">
        <f t="shared" si="4"/>
        <v>81</v>
      </c>
      <c r="D9">
        <v>8</v>
      </c>
      <c r="E9" s="1">
        <f t="shared" si="1"/>
        <v>0.08080808080808081</v>
      </c>
      <c r="F9" s="1">
        <f t="shared" si="2"/>
        <v>0.048014226437462955</v>
      </c>
      <c r="G9">
        <f t="shared" si="0"/>
        <v>1617</v>
      </c>
      <c r="H9" s="1">
        <f t="shared" si="3"/>
        <v>0.9585062240663901</v>
      </c>
    </row>
    <row r="10" spans="1:8" ht="12.75">
      <c r="A10">
        <v>11</v>
      </c>
      <c r="B10">
        <v>11</v>
      </c>
      <c r="C10">
        <f t="shared" si="4"/>
        <v>92</v>
      </c>
      <c r="D10">
        <v>9</v>
      </c>
      <c r="E10" s="1">
        <f t="shared" si="1"/>
        <v>0.09090909090909091</v>
      </c>
      <c r="F10" s="1">
        <f t="shared" si="2"/>
        <v>0.054534676941315946</v>
      </c>
      <c r="G10">
        <f t="shared" si="0"/>
        <v>1606</v>
      </c>
      <c r="H10" s="1">
        <f t="shared" si="3"/>
        <v>0.951985773562537</v>
      </c>
    </row>
    <row r="11" spans="1:8" ht="12.75">
      <c r="A11">
        <v>17</v>
      </c>
      <c r="B11">
        <v>11</v>
      </c>
      <c r="C11">
        <f t="shared" si="4"/>
        <v>103</v>
      </c>
      <c r="D11">
        <v>10</v>
      </c>
      <c r="E11" s="1">
        <f t="shared" si="1"/>
        <v>0.10101010101010101</v>
      </c>
      <c r="F11" s="1">
        <f t="shared" si="2"/>
        <v>0.06105512744516894</v>
      </c>
      <c r="G11">
        <f t="shared" si="0"/>
        <v>1595</v>
      </c>
      <c r="H11" s="1">
        <f t="shared" si="3"/>
        <v>0.945465323058684</v>
      </c>
    </row>
    <row r="12" spans="1:8" ht="12.75">
      <c r="A12">
        <v>14</v>
      </c>
      <c r="B12">
        <v>11</v>
      </c>
      <c r="C12">
        <f t="shared" si="4"/>
        <v>114</v>
      </c>
      <c r="D12">
        <v>11</v>
      </c>
      <c r="E12" s="1">
        <f t="shared" si="1"/>
        <v>0.1111111111111111</v>
      </c>
      <c r="F12" s="1">
        <f t="shared" si="2"/>
        <v>0.06757557794902193</v>
      </c>
      <c r="G12">
        <f t="shared" si="0"/>
        <v>1584</v>
      </c>
      <c r="H12" s="1">
        <f t="shared" si="3"/>
        <v>0.9389448725548311</v>
      </c>
    </row>
    <row r="13" spans="1:8" ht="12.75">
      <c r="A13">
        <v>13</v>
      </c>
      <c r="B13">
        <v>11</v>
      </c>
      <c r="C13">
        <f t="shared" si="4"/>
        <v>125</v>
      </c>
      <c r="D13">
        <v>12</v>
      </c>
      <c r="E13" s="1">
        <f t="shared" si="1"/>
        <v>0.12121212121212122</v>
      </c>
      <c r="F13" s="1">
        <f t="shared" si="2"/>
        <v>0.07409602845287493</v>
      </c>
      <c r="G13">
        <f t="shared" si="0"/>
        <v>1573</v>
      </c>
      <c r="H13" s="1">
        <f t="shared" si="3"/>
        <v>0.9324244220509781</v>
      </c>
    </row>
    <row r="14" spans="1:8" ht="12.75">
      <c r="A14">
        <v>13</v>
      </c>
      <c r="B14">
        <v>11</v>
      </c>
      <c r="C14">
        <f t="shared" si="4"/>
        <v>136</v>
      </c>
      <c r="D14">
        <v>13</v>
      </c>
      <c r="E14" s="1">
        <f t="shared" si="1"/>
        <v>0.13131313131313133</v>
      </c>
      <c r="F14" s="1">
        <f t="shared" si="2"/>
        <v>0.08061647895672792</v>
      </c>
      <c r="G14">
        <f t="shared" si="0"/>
        <v>1562</v>
      </c>
      <c r="H14" s="1">
        <f t="shared" si="3"/>
        <v>0.9259039715471251</v>
      </c>
    </row>
    <row r="15" spans="1:8" ht="12.75">
      <c r="A15">
        <v>11</v>
      </c>
      <c r="B15">
        <v>11</v>
      </c>
      <c r="C15">
        <f t="shared" si="4"/>
        <v>147</v>
      </c>
      <c r="D15">
        <v>14</v>
      </c>
      <c r="E15" s="1">
        <f t="shared" si="1"/>
        <v>0.1414141414141414</v>
      </c>
      <c r="F15" s="1">
        <f t="shared" si="2"/>
        <v>0.08713692946058091</v>
      </c>
      <c r="G15">
        <f t="shared" si="0"/>
        <v>1551</v>
      </c>
      <c r="H15" s="1">
        <f t="shared" si="3"/>
        <v>0.919383521043272</v>
      </c>
    </row>
    <row r="16" spans="1:8" ht="12.75">
      <c r="A16">
        <v>36</v>
      </c>
      <c r="B16">
        <v>11</v>
      </c>
      <c r="C16">
        <f t="shared" si="4"/>
        <v>158</v>
      </c>
      <c r="D16">
        <v>15</v>
      </c>
      <c r="E16" s="1">
        <f t="shared" si="1"/>
        <v>0.15151515151515152</v>
      </c>
      <c r="F16" s="1">
        <f t="shared" si="2"/>
        <v>0.0936573799644339</v>
      </c>
      <c r="G16">
        <f t="shared" si="0"/>
        <v>1540</v>
      </c>
      <c r="H16" s="1">
        <f t="shared" si="3"/>
        <v>0.9128630705394191</v>
      </c>
    </row>
    <row r="17" spans="1:8" ht="12.75">
      <c r="A17">
        <v>12</v>
      </c>
      <c r="B17">
        <v>11</v>
      </c>
      <c r="C17">
        <f t="shared" si="4"/>
        <v>169</v>
      </c>
      <c r="D17">
        <v>16</v>
      </c>
      <c r="E17" s="1">
        <f t="shared" si="1"/>
        <v>0.16161616161616163</v>
      </c>
      <c r="F17" s="1">
        <f t="shared" si="2"/>
        <v>0.1001778304682869</v>
      </c>
      <c r="G17">
        <f t="shared" si="0"/>
        <v>1529</v>
      </c>
      <c r="H17" s="1">
        <f t="shared" si="3"/>
        <v>0.9063426200355661</v>
      </c>
    </row>
    <row r="18" spans="1:8" ht="12.75">
      <c r="A18">
        <v>19</v>
      </c>
      <c r="B18">
        <v>11</v>
      </c>
      <c r="C18">
        <f t="shared" si="4"/>
        <v>180</v>
      </c>
      <c r="D18">
        <v>17</v>
      </c>
      <c r="E18" s="1">
        <f t="shared" si="1"/>
        <v>0.1717171717171717</v>
      </c>
      <c r="F18" s="1">
        <f t="shared" si="2"/>
        <v>0.10669828097213989</v>
      </c>
      <c r="G18">
        <f t="shared" si="0"/>
        <v>1518</v>
      </c>
      <c r="H18" s="1">
        <f t="shared" si="3"/>
        <v>0.8998221695317131</v>
      </c>
    </row>
    <row r="19" spans="1:8" ht="12.75">
      <c r="A19">
        <v>14</v>
      </c>
      <c r="B19">
        <v>11</v>
      </c>
      <c r="C19">
        <f t="shared" si="4"/>
        <v>191</v>
      </c>
      <c r="D19">
        <v>18</v>
      </c>
      <c r="E19" s="1">
        <f t="shared" si="1"/>
        <v>0.18181818181818182</v>
      </c>
      <c r="F19" s="1">
        <f t="shared" si="2"/>
        <v>0.11321873147599289</v>
      </c>
      <c r="G19">
        <f t="shared" si="0"/>
        <v>1507</v>
      </c>
      <c r="H19" s="1">
        <f t="shared" si="3"/>
        <v>0.8933017190278602</v>
      </c>
    </row>
    <row r="20" spans="1:8" ht="12.75">
      <c r="A20">
        <v>45</v>
      </c>
      <c r="B20">
        <v>11</v>
      </c>
      <c r="C20">
        <f t="shared" si="4"/>
        <v>202</v>
      </c>
      <c r="D20">
        <v>19</v>
      </c>
      <c r="E20" s="1">
        <f t="shared" si="1"/>
        <v>0.1919191919191919</v>
      </c>
      <c r="F20" s="1">
        <f t="shared" si="2"/>
        <v>0.11973918197984589</v>
      </c>
      <c r="G20">
        <f t="shared" si="0"/>
        <v>1496</v>
      </c>
      <c r="H20" s="1">
        <f t="shared" si="3"/>
        <v>0.8867812685240071</v>
      </c>
    </row>
    <row r="21" spans="1:8" ht="12.75">
      <c r="A21">
        <v>36</v>
      </c>
      <c r="B21">
        <v>11</v>
      </c>
      <c r="C21">
        <f t="shared" si="4"/>
        <v>213</v>
      </c>
      <c r="D21">
        <v>20</v>
      </c>
      <c r="E21" s="1">
        <f t="shared" si="1"/>
        <v>0.20202020202020202</v>
      </c>
      <c r="F21" s="1">
        <f t="shared" si="2"/>
        <v>0.12625963248369887</v>
      </c>
      <c r="G21">
        <f t="shared" si="0"/>
        <v>1485</v>
      </c>
      <c r="H21" s="1">
        <f t="shared" si="3"/>
        <v>0.8802608180201541</v>
      </c>
    </row>
    <row r="22" spans="1:8" ht="12.75">
      <c r="A22">
        <v>22</v>
      </c>
      <c r="B22">
        <v>11</v>
      </c>
      <c r="C22">
        <f t="shared" si="4"/>
        <v>224</v>
      </c>
      <c r="D22">
        <v>21</v>
      </c>
      <c r="E22" s="1">
        <f t="shared" si="1"/>
        <v>0.21212121212121213</v>
      </c>
      <c r="F22" s="1">
        <f t="shared" si="2"/>
        <v>0.13278008298755187</v>
      </c>
      <c r="G22">
        <f t="shared" si="0"/>
        <v>1474</v>
      </c>
      <c r="H22" s="1">
        <f t="shared" si="3"/>
        <v>0.8737403675163011</v>
      </c>
    </row>
    <row r="23" spans="1:8" ht="12.75">
      <c r="A23">
        <v>12</v>
      </c>
      <c r="B23">
        <v>12</v>
      </c>
      <c r="C23">
        <f t="shared" si="4"/>
        <v>236</v>
      </c>
      <c r="D23">
        <v>22</v>
      </c>
      <c r="E23" s="1">
        <f t="shared" si="1"/>
        <v>0.2222222222222222</v>
      </c>
      <c r="F23" s="1">
        <f t="shared" si="2"/>
        <v>0.13989330171902786</v>
      </c>
      <c r="G23">
        <f t="shared" si="0"/>
        <v>1463</v>
      </c>
      <c r="H23" s="1">
        <f t="shared" si="3"/>
        <v>0.8672199170124482</v>
      </c>
    </row>
    <row r="24" spans="1:8" ht="12.75">
      <c r="A24">
        <v>10</v>
      </c>
      <c r="B24">
        <v>12</v>
      </c>
      <c r="C24">
        <f t="shared" si="4"/>
        <v>248</v>
      </c>
      <c r="D24">
        <v>23</v>
      </c>
      <c r="E24" s="1">
        <f t="shared" si="1"/>
        <v>0.23232323232323232</v>
      </c>
      <c r="F24" s="1">
        <f t="shared" si="2"/>
        <v>0.14700652045050386</v>
      </c>
      <c r="G24">
        <f t="shared" si="0"/>
        <v>1451</v>
      </c>
      <c r="H24" s="1">
        <f t="shared" si="3"/>
        <v>0.8601066982809722</v>
      </c>
    </row>
    <row r="25" spans="1:8" ht="12.75">
      <c r="A25">
        <v>32</v>
      </c>
      <c r="B25">
        <v>12</v>
      </c>
      <c r="C25">
        <f t="shared" si="4"/>
        <v>260</v>
      </c>
      <c r="D25">
        <v>24</v>
      </c>
      <c r="E25" s="1">
        <f t="shared" si="1"/>
        <v>0.24242424242424243</v>
      </c>
      <c r="F25" s="1">
        <f t="shared" si="2"/>
        <v>0.15411973918197985</v>
      </c>
      <c r="G25">
        <f t="shared" si="0"/>
        <v>1439</v>
      </c>
      <c r="H25" s="1">
        <f t="shared" si="3"/>
        <v>0.8529934795494961</v>
      </c>
    </row>
    <row r="26" spans="1:8" ht="12.75">
      <c r="A26">
        <v>19</v>
      </c>
      <c r="B26">
        <v>12</v>
      </c>
      <c r="C26">
        <f t="shared" si="4"/>
        <v>272</v>
      </c>
      <c r="D26">
        <v>25</v>
      </c>
      <c r="E26" s="1">
        <f t="shared" si="1"/>
        <v>0.25252525252525254</v>
      </c>
      <c r="F26" s="1">
        <f t="shared" si="2"/>
        <v>0.16123295791345585</v>
      </c>
      <c r="G26">
        <f t="shared" si="0"/>
        <v>1427</v>
      </c>
      <c r="H26" s="1">
        <f t="shared" si="3"/>
        <v>0.8458802608180201</v>
      </c>
    </row>
    <row r="27" spans="1:8" ht="12.75">
      <c r="A27">
        <v>10</v>
      </c>
      <c r="B27">
        <v>12</v>
      </c>
      <c r="C27">
        <f t="shared" si="4"/>
        <v>284</v>
      </c>
      <c r="D27">
        <v>26</v>
      </c>
      <c r="E27" s="1">
        <f t="shared" si="1"/>
        <v>0.26262626262626265</v>
      </c>
      <c r="F27" s="1">
        <f t="shared" si="2"/>
        <v>0.16834617664493184</v>
      </c>
      <c r="G27">
        <f t="shared" si="0"/>
        <v>1415</v>
      </c>
      <c r="H27" s="1">
        <f t="shared" si="3"/>
        <v>0.8387670420865442</v>
      </c>
    </row>
    <row r="28" spans="1:8" ht="12.75">
      <c r="A28">
        <v>16</v>
      </c>
      <c r="B28">
        <v>12</v>
      </c>
      <c r="C28">
        <f t="shared" si="4"/>
        <v>296</v>
      </c>
      <c r="D28">
        <v>27</v>
      </c>
      <c r="E28" s="1">
        <f t="shared" si="1"/>
        <v>0.2727272727272727</v>
      </c>
      <c r="F28" s="1">
        <f t="shared" si="2"/>
        <v>0.1754593953764078</v>
      </c>
      <c r="G28">
        <f t="shared" si="0"/>
        <v>1403</v>
      </c>
      <c r="H28" s="1">
        <f t="shared" si="3"/>
        <v>0.8316538233550682</v>
      </c>
    </row>
    <row r="29" spans="1:8" ht="12.75">
      <c r="A29">
        <v>18</v>
      </c>
      <c r="B29">
        <v>12</v>
      </c>
      <c r="C29">
        <f t="shared" si="4"/>
        <v>308</v>
      </c>
      <c r="D29">
        <v>28</v>
      </c>
      <c r="E29" s="1">
        <f t="shared" si="1"/>
        <v>0.2828282828282828</v>
      </c>
      <c r="F29" s="1">
        <f t="shared" si="2"/>
        <v>0.1825726141078838</v>
      </c>
      <c r="G29">
        <f t="shared" si="0"/>
        <v>1391</v>
      </c>
      <c r="H29" s="1">
        <f t="shared" si="3"/>
        <v>0.8245406046235921</v>
      </c>
    </row>
    <row r="30" spans="1:8" ht="12.75">
      <c r="A30">
        <v>47</v>
      </c>
      <c r="B30">
        <v>12</v>
      </c>
      <c r="C30">
        <f t="shared" si="4"/>
        <v>320</v>
      </c>
      <c r="D30">
        <v>29</v>
      </c>
      <c r="E30" s="1">
        <f t="shared" si="1"/>
        <v>0.29292929292929293</v>
      </c>
      <c r="F30" s="1">
        <f t="shared" si="2"/>
        <v>0.1896858328393598</v>
      </c>
      <c r="G30">
        <f t="shared" si="0"/>
        <v>1379</v>
      </c>
      <c r="H30" s="1">
        <f t="shared" si="3"/>
        <v>0.8174273858921162</v>
      </c>
    </row>
    <row r="31" spans="1:8" ht="12.75">
      <c r="A31">
        <v>11</v>
      </c>
      <c r="B31">
        <v>12</v>
      </c>
      <c r="C31">
        <f t="shared" si="4"/>
        <v>332</v>
      </c>
      <c r="D31">
        <v>30</v>
      </c>
      <c r="E31" s="1">
        <f t="shared" si="1"/>
        <v>0.30303030303030304</v>
      </c>
      <c r="F31" s="1">
        <f t="shared" si="2"/>
        <v>0.1967990515708358</v>
      </c>
      <c r="G31">
        <f t="shared" si="0"/>
        <v>1367</v>
      </c>
      <c r="H31" s="1">
        <f t="shared" si="3"/>
        <v>0.8103141671606402</v>
      </c>
    </row>
    <row r="32" spans="1:8" ht="12.75">
      <c r="A32">
        <v>12</v>
      </c>
      <c r="B32">
        <v>12</v>
      </c>
      <c r="C32">
        <f t="shared" si="4"/>
        <v>344</v>
      </c>
      <c r="D32">
        <v>31</v>
      </c>
      <c r="E32" s="1">
        <f t="shared" si="1"/>
        <v>0.31313131313131315</v>
      </c>
      <c r="F32" s="1">
        <f t="shared" si="2"/>
        <v>0.2039122703023118</v>
      </c>
      <c r="G32">
        <f t="shared" si="0"/>
        <v>1355</v>
      </c>
      <c r="H32" s="1">
        <f t="shared" si="3"/>
        <v>0.8032009484291642</v>
      </c>
    </row>
    <row r="33" spans="1:8" ht="12.75">
      <c r="A33">
        <v>19</v>
      </c>
      <c r="B33">
        <v>12</v>
      </c>
      <c r="C33">
        <f t="shared" si="4"/>
        <v>356</v>
      </c>
      <c r="D33">
        <v>32</v>
      </c>
      <c r="E33" s="1">
        <f t="shared" si="1"/>
        <v>0.32323232323232326</v>
      </c>
      <c r="F33" s="1">
        <f t="shared" si="2"/>
        <v>0.2110254890337878</v>
      </c>
      <c r="G33">
        <f t="shared" si="0"/>
        <v>1343</v>
      </c>
      <c r="H33" s="1">
        <f t="shared" si="3"/>
        <v>0.7960877296976882</v>
      </c>
    </row>
    <row r="34" spans="1:8" ht="12.75">
      <c r="A34">
        <v>11</v>
      </c>
      <c r="B34">
        <v>12</v>
      </c>
      <c r="C34">
        <f t="shared" si="4"/>
        <v>368</v>
      </c>
      <c r="D34">
        <v>33</v>
      </c>
      <c r="E34" s="1">
        <f t="shared" si="1"/>
        <v>0.3333333333333333</v>
      </c>
      <c r="F34" s="1">
        <f t="shared" si="2"/>
        <v>0.21813870776526378</v>
      </c>
      <c r="G34">
        <f t="shared" si="0"/>
        <v>1331</v>
      </c>
      <c r="H34" s="1">
        <f t="shared" si="3"/>
        <v>0.7889745109662122</v>
      </c>
    </row>
    <row r="35" spans="1:8" ht="12.75">
      <c r="A35">
        <v>12</v>
      </c>
      <c r="B35">
        <v>12</v>
      </c>
      <c r="C35">
        <f t="shared" si="4"/>
        <v>380</v>
      </c>
      <c r="D35">
        <v>34</v>
      </c>
      <c r="E35" s="1">
        <f t="shared" si="1"/>
        <v>0.3434343434343434</v>
      </c>
      <c r="F35" s="1">
        <f t="shared" si="2"/>
        <v>0.22525192649673978</v>
      </c>
      <c r="G35">
        <f t="shared" si="0"/>
        <v>1319</v>
      </c>
      <c r="H35" s="1">
        <f t="shared" si="3"/>
        <v>0.7818612922347362</v>
      </c>
    </row>
    <row r="36" spans="1:8" ht="12.75">
      <c r="A36">
        <v>14</v>
      </c>
      <c r="B36">
        <v>12</v>
      </c>
      <c r="C36">
        <f t="shared" si="4"/>
        <v>392</v>
      </c>
      <c r="D36">
        <v>35</v>
      </c>
      <c r="E36" s="1">
        <f t="shared" si="1"/>
        <v>0.35353535353535354</v>
      </c>
      <c r="F36" s="1">
        <f t="shared" si="2"/>
        <v>0.23236514522821577</v>
      </c>
      <c r="G36">
        <f t="shared" si="0"/>
        <v>1307</v>
      </c>
      <c r="H36" s="1">
        <f t="shared" si="3"/>
        <v>0.7747480735032602</v>
      </c>
    </row>
    <row r="37" spans="1:8" ht="12.75">
      <c r="A37">
        <v>11</v>
      </c>
      <c r="B37">
        <v>12</v>
      </c>
      <c r="C37">
        <f t="shared" si="4"/>
        <v>404</v>
      </c>
      <c r="D37">
        <v>36</v>
      </c>
      <c r="E37" s="1">
        <f t="shared" si="1"/>
        <v>0.36363636363636365</v>
      </c>
      <c r="F37" s="1">
        <f t="shared" si="2"/>
        <v>0.23947836395969177</v>
      </c>
      <c r="G37">
        <f t="shared" si="0"/>
        <v>1295</v>
      </c>
      <c r="H37" s="1">
        <f t="shared" si="3"/>
        <v>0.7676348547717843</v>
      </c>
    </row>
    <row r="38" spans="1:8" ht="12.75">
      <c r="A38">
        <v>12</v>
      </c>
      <c r="B38">
        <v>12</v>
      </c>
      <c r="C38">
        <f t="shared" si="4"/>
        <v>416</v>
      </c>
      <c r="D38">
        <v>37</v>
      </c>
      <c r="E38" s="1">
        <f t="shared" si="1"/>
        <v>0.37373737373737376</v>
      </c>
      <c r="F38" s="1">
        <f t="shared" si="2"/>
        <v>0.24659158269116777</v>
      </c>
      <c r="G38">
        <f t="shared" si="0"/>
        <v>1283</v>
      </c>
      <c r="H38" s="1">
        <f t="shared" si="3"/>
        <v>0.7605216360403082</v>
      </c>
    </row>
    <row r="39" spans="1:8" ht="12.75">
      <c r="A39">
        <v>11</v>
      </c>
      <c r="B39">
        <v>13</v>
      </c>
      <c r="C39">
        <f t="shared" si="4"/>
        <v>429</v>
      </c>
      <c r="D39">
        <v>38</v>
      </c>
      <c r="E39" s="1">
        <f t="shared" si="1"/>
        <v>0.3838383838383838</v>
      </c>
      <c r="F39" s="1">
        <f t="shared" si="2"/>
        <v>0.25429756965026673</v>
      </c>
      <c r="G39">
        <f t="shared" si="0"/>
        <v>1271</v>
      </c>
      <c r="H39" s="1">
        <f t="shared" si="3"/>
        <v>0.7534084173088322</v>
      </c>
    </row>
    <row r="40" spans="1:8" ht="12.75">
      <c r="A40">
        <v>21</v>
      </c>
      <c r="B40">
        <v>13</v>
      </c>
      <c r="C40">
        <f t="shared" si="4"/>
        <v>442</v>
      </c>
      <c r="D40">
        <v>39</v>
      </c>
      <c r="E40" s="1">
        <f t="shared" si="1"/>
        <v>0.3939393939393939</v>
      </c>
      <c r="F40" s="1">
        <f t="shared" si="2"/>
        <v>0.26200355660936575</v>
      </c>
      <c r="G40">
        <f t="shared" si="0"/>
        <v>1258</v>
      </c>
      <c r="H40" s="1">
        <f t="shared" si="3"/>
        <v>0.7457024303497333</v>
      </c>
    </row>
    <row r="41" spans="1:8" ht="12.75">
      <c r="A41">
        <v>14</v>
      </c>
      <c r="B41">
        <v>13</v>
      </c>
      <c r="C41">
        <f t="shared" si="4"/>
        <v>455</v>
      </c>
      <c r="D41">
        <v>40</v>
      </c>
      <c r="E41" s="1">
        <f t="shared" si="1"/>
        <v>0.40404040404040403</v>
      </c>
      <c r="F41" s="1">
        <f t="shared" si="2"/>
        <v>0.2697095435684647</v>
      </c>
      <c r="G41">
        <f t="shared" si="0"/>
        <v>1245</v>
      </c>
      <c r="H41" s="1">
        <f t="shared" si="3"/>
        <v>0.7379964433906343</v>
      </c>
    </row>
    <row r="42" spans="1:8" ht="12.75">
      <c r="A42">
        <v>17</v>
      </c>
      <c r="B42">
        <v>13</v>
      </c>
      <c r="C42">
        <f t="shared" si="4"/>
        <v>468</v>
      </c>
      <c r="D42">
        <v>41</v>
      </c>
      <c r="E42" s="1">
        <f t="shared" si="1"/>
        <v>0.41414141414141414</v>
      </c>
      <c r="F42" s="1">
        <f t="shared" si="2"/>
        <v>0.27741553052756374</v>
      </c>
      <c r="G42">
        <f t="shared" si="0"/>
        <v>1232</v>
      </c>
      <c r="H42" s="1">
        <f t="shared" si="3"/>
        <v>0.7302904564315352</v>
      </c>
    </row>
    <row r="43" spans="1:8" ht="12.75">
      <c r="A43">
        <v>17</v>
      </c>
      <c r="B43">
        <v>13</v>
      </c>
      <c r="C43">
        <f t="shared" si="4"/>
        <v>481</v>
      </c>
      <c r="D43">
        <v>42</v>
      </c>
      <c r="E43" s="1">
        <f t="shared" si="1"/>
        <v>0.42424242424242425</v>
      </c>
      <c r="F43" s="1">
        <f t="shared" si="2"/>
        <v>0.2851215174866627</v>
      </c>
      <c r="G43">
        <f t="shared" si="0"/>
        <v>1219</v>
      </c>
      <c r="H43" s="1">
        <f t="shared" si="3"/>
        <v>0.7225844694724363</v>
      </c>
    </row>
    <row r="44" spans="1:8" ht="12.75">
      <c r="A44">
        <v>10</v>
      </c>
      <c r="B44">
        <v>13</v>
      </c>
      <c r="C44">
        <f t="shared" si="4"/>
        <v>494</v>
      </c>
      <c r="D44">
        <v>43</v>
      </c>
      <c r="E44" s="1">
        <f t="shared" si="1"/>
        <v>0.43434343434343436</v>
      </c>
      <c r="F44" s="1">
        <f t="shared" si="2"/>
        <v>0.2928275044457617</v>
      </c>
      <c r="G44">
        <f t="shared" si="0"/>
        <v>1206</v>
      </c>
      <c r="H44" s="1">
        <f t="shared" si="3"/>
        <v>0.7148784825133373</v>
      </c>
    </row>
    <row r="45" spans="1:8" ht="12.75">
      <c r="A45">
        <v>12</v>
      </c>
      <c r="B45">
        <v>13</v>
      </c>
      <c r="C45">
        <f t="shared" si="4"/>
        <v>507</v>
      </c>
      <c r="D45">
        <v>44</v>
      </c>
      <c r="E45" s="1">
        <f t="shared" si="1"/>
        <v>0.4444444444444444</v>
      </c>
      <c r="F45" s="1">
        <f t="shared" si="2"/>
        <v>0.3005334914048607</v>
      </c>
      <c r="G45">
        <f t="shared" si="0"/>
        <v>1193</v>
      </c>
      <c r="H45" s="1">
        <f t="shared" si="3"/>
        <v>0.7071724955542383</v>
      </c>
    </row>
    <row r="46" spans="1:8" ht="12.75">
      <c r="A46">
        <v>27</v>
      </c>
      <c r="B46">
        <v>13</v>
      </c>
      <c r="C46">
        <f t="shared" si="4"/>
        <v>520</v>
      </c>
      <c r="D46">
        <v>45</v>
      </c>
      <c r="E46" s="1">
        <f t="shared" si="1"/>
        <v>0.45454545454545453</v>
      </c>
      <c r="F46" s="1">
        <f t="shared" si="2"/>
        <v>0.3082394783639597</v>
      </c>
      <c r="G46">
        <f t="shared" si="0"/>
        <v>1180</v>
      </c>
      <c r="H46" s="1">
        <f t="shared" si="3"/>
        <v>0.6994665085951393</v>
      </c>
    </row>
    <row r="47" spans="1:8" ht="12.75">
      <c r="A47">
        <v>24</v>
      </c>
      <c r="B47">
        <v>13</v>
      </c>
      <c r="C47">
        <f t="shared" si="4"/>
        <v>533</v>
      </c>
      <c r="D47">
        <v>46</v>
      </c>
      <c r="E47" s="1">
        <f t="shared" si="1"/>
        <v>0.46464646464646464</v>
      </c>
      <c r="F47" s="1">
        <f t="shared" si="2"/>
        <v>0.31594546532305867</v>
      </c>
      <c r="G47">
        <f t="shared" si="0"/>
        <v>1167</v>
      </c>
      <c r="H47" s="1">
        <f t="shared" si="3"/>
        <v>0.6917605216360403</v>
      </c>
    </row>
    <row r="48" spans="1:8" ht="12.75">
      <c r="A48">
        <v>12</v>
      </c>
      <c r="B48">
        <v>13</v>
      </c>
      <c r="C48">
        <f t="shared" si="4"/>
        <v>546</v>
      </c>
      <c r="D48">
        <v>47</v>
      </c>
      <c r="E48" s="1">
        <f t="shared" si="1"/>
        <v>0.47474747474747475</v>
      </c>
      <c r="F48" s="1">
        <f t="shared" si="2"/>
        <v>0.3236514522821577</v>
      </c>
      <c r="G48">
        <f t="shared" si="0"/>
        <v>1154</v>
      </c>
      <c r="H48" s="1">
        <f t="shared" si="3"/>
        <v>0.6840545346769413</v>
      </c>
    </row>
    <row r="49" spans="1:8" ht="12.75">
      <c r="A49">
        <v>16</v>
      </c>
      <c r="B49">
        <v>14</v>
      </c>
      <c r="C49">
        <f t="shared" si="4"/>
        <v>560</v>
      </c>
      <c r="D49">
        <v>48</v>
      </c>
      <c r="E49" s="1">
        <f t="shared" si="1"/>
        <v>0.48484848484848486</v>
      </c>
      <c r="F49" s="1">
        <f t="shared" si="2"/>
        <v>0.33195020746887965</v>
      </c>
      <c r="G49">
        <f t="shared" si="0"/>
        <v>1141</v>
      </c>
      <c r="H49" s="1">
        <f t="shared" si="3"/>
        <v>0.6763485477178424</v>
      </c>
    </row>
    <row r="50" spans="1:8" ht="12.75">
      <c r="A50">
        <v>12</v>
      </c>
      <c r="B50">
        <v>14</v>
      </c>
      <c r="C50">
        <f t="shared" si="4"/>
        <v>574</v>
      </c>
      <c r="D50">
        <v>49</v>
      </c>
      <c r="E50" s="1">
        <f t="shared" si="1"/>
        <v>0.494949494949495</v>
      </c>
      <c r="F50" s="1">
        <f t="shared" si="2"/>
        <v>0.34024896265560167</v>
      </c>
      <c r="G50">
        <f t="shared" si="0"/>
        <v>1127</v>
      </c>
      <c r="H50" s="1">
        <f t="shared" si="3"/>
        <v>0.6680497925311203</v>
      </c>
    </row>
    <row r="51" spans="1:8" ht="12.75">
      <c r="A51">
        <v>11</v>
      </c>
      <c r="B51">
        <v>14</v>
      </c>
      <c r="C51">
        <f t="shared" si="4"/>
        <v>588</v>
      </c>
      <c r="D51">
        <v>50</v>
      </c>
      <c r="E51" s="1">
        <f t="shared" si="1"/>
        <v>0.5050505050505051</v>
      </c>
      <c r="F51" s="1">
        <f t="shared" si="2"/>
        <v>0.34854771784232363</v>
      </c>
      <c r="G51">
        <f t="shared" si="0"/>
        <v>1113</v>
      </c>
      <c r="H51" s="1">
        <f t="shared" si="3"/>
        <v>0.6597510373443983</v>
      </c>
    </row>
    <row r="52" spans="1:8" ht="12.75">
      <c r="A52">
        <v>12</v>
      </c>
      <c r="B52">
        <v>14</v>
      </c>
      <c r="C52">
        <f t="shared" si="4"/>
        <v>602</v>
      </c>
      <c r="D52">
        <v>51</v>
      </c>
      <c r="E52" s="1">
        <f t="shared" si="1"/>
        <v>0.5151515151515151</v>
      </c>
      <c r="F52" s="1">
        <f t="shared" si="2"/>
        <v>0.35684647302904565</v>
      </c>
      <c r="G52">
        <f t="shared" si="0"/>
        <v>1099</v>
      </c>
      <c r="H52" s="1">
        <f t="shared" si="3"/>
        <v>0.6514522821576764</v>
      </c>
    </row>
    <row r="53" spans="1:8" ht="12.75">
      <c r="A53">
        <v>12</v>
      </c>
      <c r="B53">
        <v>14</v>
      </c>
      <c r="C53">
        <f t="shared" si="4"/>
        <v>616</v>
      </c>
      <c r="D53">
        <v>52</v>
      </c>
      <c r="E53" s="1">
        <f t="shared" si="1"/>
        <v>0.5252525252525253</v>
      </c>
      <c r="F53" s="1">
        <f t="shared" si="2"/>
        <v>0.3651452282157676</v>
      </c>
      <c r="G53">
        <f t="shared" si="0"/>
        <v>1085</v>
      </c>
      <c r="H53" s="1">
        <f t="shared" si="3"/>
        <v>0.6431535269709544</v>
      </c>
    </row>
    <row r="54" spans="1:8" ht="12.75">
      <c r="A54">
        <v>13</v>
      </c>
      <c r="B54">
        <v>14</v>
      </c>
      <c r="C54">
        <f t="shared" si="4"/>
        <v>630</v>
      </c>
      <c r="D54">
        <v>53</v>
      </c>
      <c r="E54" s="1">
        <f t="shared" si="1"/>
        <v>0.5353535353535354</v>
      </c>
      <c r="F54" s="1">
        <f t="shared" si="2"/>
        <v>0.37344398340248963</v>
      </c>
      <c r="G54">
        <f t="shared" si="0"/>
        <v>1071</v>
      </c>
      <c r="H54" s="1">
        <f t="shared" si="3"/>
        <v>0.6348547717842323</v>
      </c>
    </row>
    <row r="55" spans="1:8" ht="12.75">
      <c r="A55">
        <v>15</v>
      </c>
      <c r="B55">
        <v>15</v>
      </c>
      <c r="C55">
        <f t="shared" si="4"/>
        <v>645</v>
      </c>
      <c r="D55">
        <v>54</v>
      </c>
      <c r="E55" s="1">
        <f t="shared" si="1"/>
        <v>0.5454545454545454</v>
      </c>
      <c r="F55" s="1">
        <f t="shared" si="2"/>
        <v>0.3823355068168346</v>
      </c>
      <c r="G55">
        <f t="shared" si="0"/>
        <v>1057</v>
      </c>
      <c r="H55" s="1">
        <f t="shared" si="3"/>
        <v>0.6265560165975104</v>
      </c>
    </row>
    <row r="56" spans="1:8" ht="12.75">
      <c r="A56">
        <v>15</v>
      </c>
      <c r="B56">
        <v>15</v>
      </c>
      <c r="C56">
        <f t="shared" si="4"/>
        <v>660</v>
      </c>
      <c r="D56">
        <v>55</v>
      </c>
      <c r="E56" s="1">
        <f t="shared" si="1"/>
        <v>0.5555555555555556</v>
      </c>
      <c r="F56" s="1">
        <f t="shared" si="2"/>
        <v>0.3912270302311796</v>
      </c>
      <c r="G56">
        <f t="shared" si="0"/>
        <v>1042</v>
      </c>
      <c r="H56" s="1">
        <f t="shared" si="3"/>
        <v>0.6176644931831654</v>
      </c>
    </row>
    <row r="57" spans="1:8" ht="12.75">
      <c r="A57">
        <v>19</v>
      </c>
      <c r="B57">
        <v>15</v>
      </c>
      <c r="C57">
        <f t="shared" si="4"/>
        <v>675</v>
      </c>
      <c r="D57">
        <v>56</v>
      </c>
      <c r="E57" s="1">
        <f t="shared" si="1"/>
        <v>0.5656565656565656</v>
      </c>
      <c r="F57" s="1">
        <f t="shared" si="2"/>
        <v>0.4001185536455246</v>
      </c>
      <c r="G57">
        <f t="shared" si="0"/>
        <v>1027</v>
      </c>
      <c r="H57" s="1">
        <f t="shared" si="3"/>
        <v>0.6087729697688203</v>
      </c>
    </row>
    <row r="58" spans="1:8" ht="12.75">
      <c r="A58">
        <v>11</v>
      </c>
      <c r="B58">
        <v>16</v>
      </c>
      <c r="C58">
        <f t="shared" si="4"/>
        <v>691</v>
      </c>
      <c r="D58">
        <v>57</v>
      </c>
      <c r="E58" s="1">
        <f t="shared" si="1"/>
        <v>0.5757575757575758</v>
      </c>
      <c r="F58" s="1">
        <f t="shared" si="2"/>
        <v>0.4096028452874926</v>
      </c>
      <c r="G58">
        <f t="shared" si="0"/>
        <v>1012</v>
      </c>
      <c r="H58" s="1">
        <f t="shared" si="3"/>
        <v>0.5998814463544754</v>
      </c>
    </row>
    <row r="59" spans="1:8" ht="12.75">
      <c r="A59">
        <v>28</v>
      </c>
      <c r="B59">
        <v>16</v>
      </c>
      <c r="C59">
        <f t="shared" si="4"/>
        <v>707</v>
      </c>
      <c r="D59">
        <v>58</v>
      </c>
      <c r="E59" s="1">
        <f t="shared" si="1"/>
        <v>0.5858585858585859</v>
      </c>
      <c r="F59" s="1">
        <f t="shared" si="2"/>
        <v>0.4190871369294606</v>
      </c>
      <c r="G59">
        <f t="shared" si="0"/>
        <v>996</v>
      </c>
      <c r="H59" s="1">
        <f t="shared" si="3"/>
        <v>0.5903971547125074</v>
      </c>
    </row>
    <row r="60" spans="1:8" ht="12.75">
      <c r="A60">
        <v>16</v>
      </c>
      <c r="B60">
        <v>16</v>
      </c>
      <c r="C60">
        <f t="shared" si="4"/>
        <v>723</v>
      </c>
      <c r="D60">
        <v>59</v>
      </c>
      <c r="E60" s="1">
        <f t="shared" si="1"/>
        <v>0.5959595959595959</v>
      </c>
      <c r="F60" s="1">
        <f t="shared" si="2"/>
        <v>0.42857142857142855</v>
      </c>
      <c r="G60">
        <f t="shared" si="0"/>
        <v>980</v>
      </c>
      <c r="H60" s="1">
        <f t="shared" si="3"/>
        <v>0.5809128630705395</v>
      </c>
    </row>
    <row r="61" spans="1:8" ht="12.75">
      <c r="A61">
        <v>16</v>
      </c>
      <c r="B61">
        <v>16</v>
      </c>
      <c r="C61">
        <f t="shared" si="4"/>
        <v>739</v>
      </c>
      <c r="D61">
        <v>60</v>
      </c>
      <c r="E61" s="1">
        <f t="shared" si="1"/>
        <v>0.6060606060606061</v>
      </c>
      <c r="F61" s="1">
        <f t="shared" si="2"/>
        <v>0.43805572021339656</v>
      </c>
      <c r="G61">
        <f t="shared" si="0"/>
        <v>964</v>
      </c>
      <c r="H61" s="1">
        <f t="shared" si="3"/>
        <v>0.5714285714285714</v>
      </c>
    </row>
    <row r="62" spans="1:8" ht="12.75">
      <c r="A62">
        <v>13</v>
      </c>
      <c r="B62">
        <v>16</v>
      </c>
      <c r="C62">
        <f t="shared" si="4"/>
        <v>755</v>
      </c>
      <c r="D62">
        <v>61</v>
      </c>
      <c r="E62" s="1">
        <f t="shared" si="1"/>
        <v>0.6161616161616161</v>
      </c>
      <c r="F62" s="1">
        <f t="shared" si="2"/>
        <v>0.4475400118553646</v>
      </c>
      <c r="G62">
        <f t="shared" si="0"/>
        <v>948</v>
      </c>
      <c r="H62" s="1">
        <f t="shared" si="3"/>
        <v>0.5619442797866034</v>
      </c>
    </row>
    <row r="63" spans="1:8" ht="12.75">
      <c r="A63">
        <v>11</v>
      </c>
      <c r="B63">
        <v>16</v>
      </c>
      <c r="C63">
        <f t="shared" si="4"/>
        <v>771</v>
      </c>
      <c r="D63">
        <v>62</v>
      </c>
      <c r="E63" s="1">
        <f t="shared" si="1"/>
        <v>0.6262626262626263</v>
      </c>
      <c r="F63" s="1">
        <f t="shared" si="2"/>
        <v>0.45702430349733253</v>
      </c>
      <c r="G63">
        <f t="shared" si="0"/>
        <v>932</v>
      </c>
      <c r="H63" s="1">
        <f t="shared" si="3"/>
        <v>0.5524599881446355</v>
      </c>
    </row>
    <row r="64" spans="1:8" ht="12.75">
      <c r="A64">
        <v>12</v>
      </c>
      <c r="B64">
        <v>16</v>
      </c>
      <c r="C64">
        <f t="shared" si="4"/>
        <v>787</v>
      </c>
      <c r="D64">
        <v>63</v>
      </c>
      <c r="E64" s="1">
        <f t="shared" si="1"/>
        <v>0.6363636363636364</v>
      </c>
      <c r="F64" s="1">
        <f t="shared" si="2"/>
        <v>0.46650859513930054</v>
      </c>
      <c r="G64">
        <f t="shared" si="0"/>
        <v>916</v>
      </c>
      <c r="H64" s="1">
        <f t="shared" si="3"/>
        <v>0.5429756965026674</v>
      </c>
    </row>
    <row r="65" spans="1:8" ht="12.75">
      <c r="A65">
        <v>35</v>
      </c>
      <c r="B65">
        <v>16</v>
      </c>
      <c r="C65">
        <f t="shared" si="4"/>
        <v>803</v>
      </c>
      <c r="D65">
        <v>64</v>
      </c>
      <c r="E65" s="1">
        <f t="shared" si="1"/>
        <v>0.6464646464646465</v>
      </c>
      <c r="F65" s="1">
        <f t="shared" si="2"/>
        <v>0.4759928867812685</v>
      </c>
      <c r="G65">
        <f t="shared" si="0"/>
        <v>900</v>
      </c>
      <c r="H65" s="1">
        <f t="shared" si="3"/>
        <v>0.5334914048606995</v>
      </c>
    </row>
    <row r="66" spans="1:8" ht="12.75">
      <c r="A66">
        <v>27</v>
      </c>
      <c r="B66">
        <v>16</v>
      </c>
      <c r="C66">
        <f t="shared" si="4"/>
        <v>819</v>
      </c>
      <c r="D66">
        <v>65</v>
      </c>
      <c r="E66" s="1">
        <f t="shared" si="1"/>
        <v>0.6565656565656566</v>
      </c>
      <c r="F66" s="1">
        <f t="shared" si="2"/>
        <v>0.4854771784232365</v>
      </c>
      <c r="G66">
        <f aca="true" t="shared" si="5" ref="G66:G98">G67+B66</f>
        <v>884</v>
      </c>
      <c r="H66" s="1">
        <f t="shared" si="3"/>
        <v>0.5240071132187315</v>
      </c>
    </row>
    <row r="67" spans="1:8" ht="12.75">
      <c r="A67">
        <v>20</v>
      </c>
      <c r="B67">
        <v>17</v>
      </c>
      <c r="C67">
        <f t="shared" si="4"/>
        <v>836</v>
      </c>
      <c r="D67">
        <v>66</v>
      </c>
      <c r="E67" s="1">
        <f aca="true" t="shared" si="6" ref="E67:E100">D67/99</f>
        <v>0.6666666666666666</v>
      </c>
      <c r="F67" s="1">
        <f aca="true" t="shared" si="7" ref="F67:F100">$C67/$C$100</f>
        <v>0.4955542382928275</v>
      </c>
      <c r="G67">
        <f t="shared" si="5"/>
        <v>868</v>
      </c>
      <c r="H67" s="1">
        <f aca="true" t="shared" si="8" ref="H67:H100">G67/G$2</f>
        <v>0.5145228215767634</v>
      </c>
    </row>
    <row r="68" spans="1:8" ht="12.75">
      <c r="A68">
        <v>11</v>
      </c>
      <c r="B68">
        <v>17</v>
      </c>
      <c r="C68">
        <f aca="true" t="shared" si="9" ref="C68:C100">B68+C67</f>
        <v>853</v>
      </c>
      <c r="D68">
        <v>67</v>
      </c>
      <c r="E68" s="1">
        <f t="shared" si="6"/>
        <v>0.6767676767676768</v>
      </c>
      <c r="F68" s="1">
        <f t="shared" si="7"/>
        <v>0.5056312981624185</v>
      </c>
      <c r="G68">
        <f t="shared" si="5"/>
        <v>851</v>
      </c>
      <c r="H68" s="1">
        <f t="shared" si="8"/>
        <v>0.5044457617071725</v>
      </c>
    </row>
    <row r="69" spans="1:8" ht="12.75">
      <c r="A69">
        <v>16</v>
      </c>
      <c r="B69">
        <v>17</v>
      </c>
      <c r="C69">
        <f t="shared" si="9"/>
        <v>870</v>
      </c>
      <c r="D69">
        <v>68</v>
      </c>
      <c r="E69" s="1">
        <f t="shared" si="6"/>
        <v>0.6868686868686869</v>
      </c>
      <c r="F69" s="1">
        <f t="shared" si="7"/>
        <v>0.5157083580320095</v>
      </c>
      <c r="G69">
        <f t="shared" si="5"/>
        <v>834</v>
      </c>
      <c r="H69" s="1">
        <f t="shared" si="8"/>
        <v>0.4943687018375815</v>
      </c>
    </row>
    <row r="70" spans="1:8" ht="12.75">
      <c r="A70">
        <v>16</v>
      </c>
      <c r="B70">
        <v>18</v>
      </c>
      <c r="C70">
        <f t="shared" si="9"/>
        <v>888</v>
      </c>
      <c r="D70">
        <v>69</v>
      </c>
      <c r="E70" s="1">
        <f t="shared" si="6"/>
        <v>0.696969696969697</v>
      </c>
      <c r="F70" s="1">
        <f t="shared" si="7"/>
        <v>0.5263781861292235</v>
      </c>
      <c r="G70">
        <f t="shared" si="5"/>
        <v>817</v>
      </c>
      <c r="H70" s="1">
        <f t="shared" si="8"/>
        <v>0.4842916419679905</v>
      </c>
    </row>
    <row r="71" spans="1:8" ht="12.75">
      <c r="A71">
        <v>10</v>
      </c>
      <c r="B71">
        <v>19</v>
      </c>
      <c r="C71">
        <f t="shared" si="9"/>
        <v>907</v>
      </c>
      <c r="D71">
        <v>70</v>
      </c>
      <c r="E71" s="1">
        <f t="shared" si="6"/>
        <v>0.7070707070707071</v>
      </c>
      <c r="F71" s="1">
        <f t="shared" si="7"/>
        <v>0.5376407824540604</v>
      </c>
      <c r="G71">
        <f t="shared" si="5"/>
        <v>799</v>
      </c>
      <c r="H71" s="1">
        <f t="shared" si="8"/>
        <v>0.4736218138707765</v>
      </c>
    </row>
    <row r="72" spans="1:8" ht="12.75">
      <c r="A72">
        <v>16</v>
      </c>
      <c r="B72">
        <v>19</v>
      </c>
      <c r="C72">
        <f t="shared" si="9"/>
        <v>926</v>
      </c>
      <c r="D72">
        <v>71</v>
      </c>
      <c r="E72" s="1">
        <f t="shared" si="6"/>
        <v>0.7171717171717171</v>
      </c>
      <c r="F72" s="1">
        <f t="shared" si="7"/>
        <v>0.5489033787788975</v>
      </c>
      <c r="G72">
        <f t="shared" si="5"/>
        <v>780</v>
      </c>
      <c r="H72" s="1">
        <f t="shared" si="8"/>
        <v>0.46235921754593956</v>
      </c>
    </row>
    <row r="73" spans="1:8" ht="12.75">
      <c r="A73">
        <v>11</v>
      </c>
      <c r="B73">
        <v>19</v>
      </c>
      <c r="C73">
        <f t="shared" si="9"/>
        <v>945</v>
      </c>
      <c r="D73">
        <v>72</v>
      </c>
      <c r="E73" s="1">
        <f t="shared" si="6"/>
        <v>0.7272727272727273</v>
      </c>
      <c r="F73" s="1">
        <f t="shared" si="7"/>
        <v>0.5601659751037344</v>
      </c>
      <c r="G73">
        <f t="shared" si="5"/>
        <v>761</v>
      </c>
      <c r="H73" s="1">
        <f t="shared" si="8"/>
        <v>0.45109662122110256</v>
      </c>
    </row>
    <row r="74" spans="1:8" ht="12.75">
      <c r="A74">
        <v>16</v>
      </c>
      <c r="B74">
        <v>19</v>
      </c>
      <c r="C74">
        <f t="shared" si="9"/>
        <v>964</v>
      </c>
      <c r="D74">
        <v>73</v>
      </c>
      <c r="E74" s="1">
        <f t="shared" si="6"/>
        <v>0.7373737373737373</v>
      </c>
      <c r="F74" s="1">
        <f t="shared" si="7"/>
        <v>0.5714285714285714</v>
      </c>
      <c r="G74">
        <f t="shared" si="5"/>
        <v>742</v>
      </c>
      <c r="H74" s="1">
        <f t="shared" si="8"/>
        <v>0.43983402489626555</v>
      </c>
    </row>
    <row r="75" spans="1:8" ht="12.75">
      <c r="A75">
        <v>12</v>
      </c>
      <c r="B75">
        <v>19</v>
      </c>
      <c r="C75">
        <f t="shared" si="9"/>
        <v>983</v>
      </c>
      <c r="D75">
        <v>74</v>
      </c>
      <c r="E75" s="1">
        <f t="shared" si="6"/>
        <v>0.7474747474747475</v>
      </c>
      <c r="F75" s="1">
        <f t="shared" si="7"/>
        <v>0.5826911677534085</v>
      </c>
      <c r="G75">
        <f t="shared" si="5"/>
        <v>723</v>
      </c>
      <c r="H75" s="1">
        <f t="shared" si="8"/>
        <v>0.42857142857142855</v>
      </c>
    </row>
    <row r="76" spans="1:8" ht="12.75">
      <c r="A76">
        <v>19</v>
      </c>
      <c r="B76">
        <v>20</v>
      </c>
      <c r="C76">
        <f t="shared" si="9"/>
        <v>1003</v>
      </c>
      <c r="D76">
        <v>75</v>
      </c>
      <c r="E76" s="1">
        <f t="shared" si="6"/>
        <v>0.7575757575757576</v>
      </c>
      <c r="F76" s="1">
        <f t="shared" si="7"/>
        <v>0.5945465323058684</v>
      </c>
      <c r="G76">
        <f t="shared" si="5"/>
        <v>704</v>
      </c>
      <c r="H76" s="1">
        <f t="shared" si="8"/>
        <v>0.4173088322465916</v>
      </c>
    </row>
    <row r="77" spans="1:8" ht="12.75">
      <c r="A77">
        <v>24</v>
      </c>
      <c r="B77">
        <v>20</v>
      </c>
      <c r="C77">
        <f t="shared" si="9"/>
        <v>1023</v>
      </c>
      <c r="D77">
        <v>76</v>
      </c>
      <c r="E77" s="1">
        <f t="shared" si="6"/>
        <v>0.7676767676767676</v>
      </c>
      <c r="F77" s="1">
        <f t="shared" si="7"/>
        <v>0.6064018968583283</v>
      </c>
      <c r="G77">
        <f t="shared" si="5"/>
        <v>684</v>
      </c>
      <c r="H77" s="1">
        <f t="shared" si="8"/>
        <v>0.4054534676941316</v>
      </c>
    </row>
    <row r="78" spans="1:8" ht="12.75">
      <c r="A78">
        <v>21</v>
      </c>
      <c r="B78">
        <v>20</v>
      </c>
      <c r="C78">
        <f t="shared" si="9"/>
        <v>1043</v>
      </c>
      <c r="D78">
        <v>77</v>
      </c>
      <c r="E78" s="1">
        <f t="shared" si="6"/>
        <v>0.7777777777777778</v>
      </c>
      <c r="F78" s="1">
        <f t="shared" si="7"/>
        <v>0.6182572614107884</v>
      </c>
      <c r="G78">
        <f t="shared" si="5"/>
        <v>664</v>
      </c>
      <c r="H78" s="1">
        <f t="shared" si="8"/>
        <v>0.3935981031416716</v>
      </c>
    </row>
    <row r="79" spans="1:8" ht="12.75">
      <c r="A79">
        <v>14</v>
      </c>
      <c r="B79">
        <v>21</v>
      </c>
      <c r="C79">
        <f t="shared" si="9"/>
        <v>1064</v>
      </c>
      <c r="D79">
        <v>78</v>
      </c>
      <c r="E79" s="1">
        <f t="shared" si="6"/>
        <v>0.7878787878787878</v>
      </c>
      <c r="F79" s="1">
        <f t="shared" si="7"/>
        <v>0.6307053941908713</v>
      </c>
      <c r="G79">
        <f t="shared" si="5"/>
        <v>644</v>
      </c>
      <c r="H79" s="1">
        <f t="shared" si="8"/>
        <v>0.3817427385892116</v>
      </c>
    </row>
    <row r="80" spans="1:8" ht="12.75">
      <c r="A80">
        <v>12</v>
      </c>
      <c r="B80">
        <v>21</v>
      </c>
      <c r="C80">
        <f t="shared" si="9"/>
        <v>1085</v>
      </c>
      <c r="D80">
        <v>79</v>
      </c>
      <c r="E80" s="1">
        <f t="shared" si="6"/>
        <v>0.797979797979798</v>
      </c>
      <c r="F80" s="1">
        <f t="shared" si="7"/>
        <v>0.6431535269709544</v>
      </c>
      <c r="G80">
        <f t="shared" si="5"/>
        <v>623</v>
      </c>
      <c r="H80" s="1">
        <f t="shared" si="8"/>
        <v>0.36929460580912865</v>
      </c>
    </row>
    <row r="81" spans="1:8" ht="12.75">
      <c r="A81">
        <v>24</v>
      </c>
      <c r="B81">
        <v>21</v>
      </c>
      <c r="C81">
        <f t="shared" si="9"/>
        <v>1106</v>
      </c>
      <c r="D81">
        <v>80</v>
      </c>
      <c r="E81" s="1">
        <f t="shared" si="6"/>
        <v>0.8080808080808081</v>
      </c>
      <c r="F81" s="1">
        <f t="shared" si="7"/>
        <v>0.6556016597510373</v>
      </c>
      <c r="G81">
        <f t="shared" si="5"/>
        <v>602</v>
      </c>
      <c r="H81" s="1">
        <f t="shared" si="8"/>
        <v>0.35684647302904565</v>
      </c>
    </row>
    <row r="82" spans="1:8" ht="12.75">
      <c r="A82">
        <v>22</v>
      </c>
      <c r="B82">
        <v>21</v>
      </c>
      <c r="C82">
        <f t="shared" si="9"/>
        <v>1127</v>
      </c>
      <c r="D82">
        <v>81</v>
      </c>
      <c r="E82" s="1">
        <f t="shared" si="6"/>
        <v>0.8181818181818182</v>
      </c>
      <c r="F82" s="1">
        <f t="shared" si="7"/>
        <v>0.6680497925311203</v>
      </c>
      <c r="G82">
        <f t="shared" si="5"/>
        <v>581</v>
      </c>
      <c r="H82" s="1">
        <f t="shared" si="8"/>
        <v>0.34439834024896265</v>
      </c>
    </row>
    <row r="83" spans="1:8" ht="12.75">
      <c r="A83">
        <v>14</v>
      </c>
      <c r="B83">
        <v>22</v>
      </c>
      <c r="C83">
        <f t="shared" si="9"/>
        <v>1149</v>
      </c>
      <c r="D83">
        <v>82</v>
      </c>
      <c r="E83" s="1">
        <f t="shared" si="6"/>
        <v>0.8282828282828283</v>
      </c>
      <c r="F83" s="1">
        <f t="shared" si="7"/>
        <v>0.6810906935388263</v>
      </c>
      <c r="G83">
        <f t="shared" si="5"/>
        <v>560</v>
      </c>
      <c r="H83" s="1">
        <f t="shared" si="8"/>
        <v>0.33195020746887965</v>
      </c>
    </row>
    <row r="84" spans="1:8" ht="12.75">
      <c r="A84">
        <v>12</v>
      </c>
      <c r="B84">
        <v>22</v>
      </c>
      <c r="C84">
        <f t="shared" si="9"/>
        <v>1171</v>
      </c>
      <c r="D84">
        <v>83</v>
      </c>
      <c r="E84" s="1">
        <f t="shared" si="6"/>
        <v>0.8383838383838383</v>
      </c>
      <c r="F84" s="1">
        <f t="shared" si="7"/>
        <v>0.6941315945465323</v>
      </c>
      <c r="G84">
        <f t="shared" si="5"/>
        <v>538</v>
      </c>
      <c r="H84" s="1">
        <f t="shared" si="8"/>
        <v>0.31890930646117366</v>
      </c>
    </row>
    <row r="85" spans="1:8" ht="12.75">
      <c r="A85">
        <v>22</v>
      </c>
      <c r="B85">
        <v>22</v>
      </c>
      <c r="C85">
        <f t="shared" si="9"/>
        <v>1193</v>
      </c>
      <c r="D85">
        <v>84</v>
      </c>
      <c r="E85" s="1">
        <f t="shared" si="6"/>
        <v>0.8484848484848485</v>
      </c>
      <c r="F85" s="1">
        <f t="shared" si="7"/>
        <v>0.7071724955542383</v>
      </c>
      <c r="G85">
        <f t="shared" si="5"/>
        <v>516</v>
      </c>
      <c r="H85" s="1">
        <f t="shared" si="8"/>
        <v>0.3058684054534677</v>
      </c>
    </row>
    <row r="86" spans="1:8" ht="12.75">
      <c r="A86">
        <v>11</v>
      </c>
      <c r="B86">
        <v>24</v>
      </c>
      <c r="C86">
        <f t="shared" si="9"/>
        <v>1217</v>
      </c>
      <c r="D86">
        <v>85</v>
      </c>
      <c r="E86" s="1">
        <f t="shared" si="6"/>
        <v>0.8585858585858586</v>
      </c>
      <c r="F86" s="1">
        <f t="shared" si="7"/>
        <v>0.7213989330171903</v>
      </c>
      <c r="G86">
        <f t="shared" si="5"/>
        <v>494</v>
      </c>
      <c r="H86" s="1">
        <f t="shared" si="8"/>
        <v>0.2928275044457617</v>
      </c>
    </row>
    <row r="87" spans="1:8" ht="12.75">
      <c r="A87">
        <v>10</v>
      </c>
      <c r="B87">
        <v>24</v>
      </c>
      <c r="C87">
        <f t="shared" si="9"/>
        <v>1241</v>
      </c>
      <c r="D87">
        <v>86</v>
      </c>
      <c r="E87" s="1">
        <f t="shared" si="6"/>
        <v>0.8686868686868687</v>
      </c>
      <c r="F87" s="1">
        <f t="shared" si="7"/>
        <v>0.7356253704801423</v>
      </c>
      <c r="G87">
        <f t="shared" si="5"/>
        <v>470</v>
      </c>
      <c r="H87" s="1">
        <f t="shared" si="8"/>
        <v>0.27860106698280973</v>
      </c>
    </row>
    <row r="88" spans="1:8" ht="12.75">
      <c r="A88">
        <v>13</v>
      </c>
      <c r="B88">
        <v>24</v>
      </c>
      <c r="C88">
        <f t="shared" si="9"/>
        <v>1265</v>
      </c>
      <c r="D88">
        <v>87</v>
      </c>
      <c r="E88" s="1">
        <f t="shared" si="6"/>
        <v>0.8787878787878788</v>
      </c>
      <c r="F88" s="1">
        <f t="shared" si="7"/>
        <v>0.7498518079430943</v>
      </c>
      <c r="G88">
        <f t="shared" si="5"/>
        <v>446</v>
      </c>
      <c r="H88" s="1">
        <f t="shared" si="8"/>
        <v>0.26437462951985774</v>
      </c>
    </row>
    <row r="89" spans="1:8" ht="12.75">
      <c r="A89">
        <v>21</v>
      </c>
      <c r="B89">
        <v>26</v>
      </c>
      <c r="C89">
        <f t="shared" si="9"/>
        <v>1291</v>
      </c>
      <c r="D89">
        <v>88</v>
      </c>
      <c r="E89" s="1">
        <f t="shared" si="6"/>
        <v>0.8888888888888888</v>
      </c>
      <c r="F89" s="1">
        <f t="shared" si="7"/>
        <v>0.7652637818612922</v>
      </c>
      <c r="G89">
        <f t="shared" si="5"/>
        <v>422</v>
      </c>
      <c r="H89" s="1">
        <f t="shared" si="8"/>
        <v>0.25014819205690575</v>
      </c>
    </row>
    <row r="90" spans="1:8" ht="12.75">
      <c r="A90">
        <v>12</v>
      </c>
      <c r="B90">
        <v>27</v>
      </c>
      <c r="C90">
        <f t="shared" si="9"/>
        <v>1318</v>
      </c>
      <c r="D90">
        <v>89</v>
      </c>
      <c r="E90" s="1">
        <f t="shared" si="6"/>
        <v>0.898989898989899</v>
      </c>
      <c r="F90" s="1">
        <f t="shared" si="7"/>
        <v>0.7812685240071132</v>
      </c>
      <c r="G90">
        <f t="shared" si="5"/>
        <v>396</v>
      </c>
      <c r="H90" s="1">
        <f t="shared" si="8"/>
        <v>0.23473621813870776</v>
      </c>
    </row>
    <row r="91" spans="1:8" ht="12.75">
      <c r="A91">
        <v>40</v>
      </c>
      <c r="B91">
        <v>27</v>
      </c>
      <c r="C91">
        <f t="shared" si="9"/>
        <v>1345</v>
      </c>
      <c r="D91">
        <v>90</v>
      </c>
      <c r="E91" s="1">
        <f t="shared" si="6"/>
        <v>0.9090909090909091</v>
      </c>
      <c r="F91" s="1">
        <f t="shared" si="7"/>
        <v>0.7972732661529343</v>
      </c>
      <c r="G91">
        <f t="shared" si="5"/>
        <v>369</v>
      </c>
      <c r="H91" s="1">
        <f t="shared" si="8"/>
        <v>0.21873147599288678</v>
      </c>
    </row>
    <row r="92" spans="1:8" ht="12.75">
      <c r="A92">
        <v>13</v>
      </c>
      <c r="B92">
        <v>28</v>
      </c>
      <c r="C92">
        <f t="shared" si="9"/>
        <v>1373</v>
      </c>
      <c r="D92">
        <v>91</v>
      </c>
      <c r="E92" s="1">
        <f t="shared" si="6"/>
        <v>0.9191919191919192</v>
      </c>
      <c r="F92" s="1">
        <f t="shared" si="7"/>
        <v>0.8138707765263782</v>
      </c>
      <c r="G92">
        <f t="shared" si="5"/>
        <v>342</v>
      </c>
      <c r="H92" s="1">
        <f t="shared" si="8"/>
        <v>0.2027267338470658</v>
      </c>
    </row>
    <row r="93" spans="1:8" ht="12.75">
      <c r="A93">
        <v>43</v>
      </c>
      <c r="B93">
        <v>32</v>
      </c>
      <c r="C93">
        <f t="shared" si="9"/>
        <v>1405</v>
      </c>
      <c r="D93">
        <v>92</v>
      </c>
      <c r="E93" s="1">
        <f t="shared" si="6"/>
        <v>0.9292929292929293</v>
      </c>
      <c r="F93" s="1">
        <f t="shared" si="7"/>
        <v>0.8328393598103142</v>
      </c>
      <c r="G93">
        <f t="shared" si="5"/>
        <v>314</v>
      </c>
      <c r="H93" s="1">
        <f t="shared" si="8"/>
        <v>0.18612922347362182</v>
      </c>
    </row>
    <row r="94" spans="1:8" ht="12.75">
      <c r="A94">
        <v>13</v>
      </c>
      <c r="B94">
        <v>35</v>
      </c>
      <c r="C94">
        <f t="shared" si="9"/>
        <v>1440</v>
      </c>
      <c r="D94">
        <v>93</v>
      </c>
      <c r="E94" s="1">
        <f t="shared" si="6"/>
        <v>0.9393939393939394</v>
      </c>
      <c r="F94" s="1">
        <f t="shared" si="7"/>
        <v>0.8535862477771191</v>
      </c>
      <c r="G94">
        <f t="shared" si="5"/>
        <v>282</v>
      </c>
      <c r="H94" s="1">
        <f t="shared" si="8"/>
        <v>0.16716064018968582</v>
      </c>
    </row>
    <row r="95" spans="1:8" ht="12.75">
      <c r="A95">
        <v>11</v>
      </c>
      <c r="B95">
        <v>36</v>
      </c>
      <c r="C95">
        <f t="shared" si="9"/>
        <v>1476</v>
      </c>
      <c r="D95">
        <v>94</v>
      </c>
      <c r="E95" s="1">
        <f t="shared" si="6"/>
        <v>0.9494949494949495</v>
      </c>
      <c r="F95" s="1">
        <f t="shared" si="7"/>
        <v>0.8749259039715471</v>
      </c>
      <c r="G95">
        <f t="shared" si="5"/>
        <v>247</v>
      </c>
      <c r="H95" s="1">
        <f t="shared" si="8"/>
        <v>0.14641375222288086</v>
      </c>
    </row>
    <row r="96" spans="1:8" ht="12.75">
      <c r="A96">
        <v>13</v>
      </c>
      <c r="B96">
        <v>36</v>
      </c>
      <c r="C96">
        <f t="shared" si="9"/>
        <v>1512</v>
      </c>
      <c r="D96">
        <v>95</v>
      </c>
      <c r="E96" s="1">
        <f t="shared" si="6"/>
        <v>0.9595959595959596</v>
      </c>
      <c r="F96" s="1">
        <f t="shared" si="7"/>
        <v>0.8962655601659751</v>
      </c>
      <c r="G96">
        <f t="shared" si="5"/>
        <v>211</v>
      </c>
      <c r="H96" s="1">
        <f t="shared" si="8"/>
        <v>0.12507409602845287</v>
      </c>
    </row>
    <row r="97" spans="1:8" ht="12.75">
      <c r="A97">
        <v>11</v>
      </c>
      <c r="B97">
        <v>40</v>
      </c>
      <c r="C97">
        <f t="shared" si="9"/>
        <v>1552</v>
      </c>
      <c r="D97">
        <v>96</v>
      </c>
      <c r="E97" s="1">
        <f t="shared" si="6"/>
        <v>0.9696969696969697</v>
      </c>
      <c r="F97" s="1">
        <f t="shared" si="7"/>
        <v>0.919976289270895</v>
      </c>
      <c r="G97">
        <f t="shared" si="5"/>
        <v>175</v>
      </c>
      <c r="H97" s="1">
        <f t="shared" si="8"/>
        <v>0.1037344398340249</v>
      </c>
    </row>
    <row r="98" spans="1:8" ht="12.75">
      <c r="A98">
        <v>20</v>
      </c>
      <c r="B98">
        <v>43</v>
      </c>
      <c r="C98">
        <f t="shared" si="9"/>
        <v>1595</v>
      </c>
      <c r="D98">
        <v>97</v>
      </c>
      <c r="E98" s="1">
        <f t="shared" si="6"/>
        <v>0.9797979797979798</v>
      </c>
      <c r="F98" s="1">
        <f t="shared" si="7"/>
        <v>0.945465323058684</v>
      </c>
      <c r="G98">
        <f t="shared" si="5"/>
        <v>135</v>
      </c>
      <c r="H98" s="1">
        <f t="shared" si="8"/>
        <v>0.08002371072910491</v>
      </c>
    </row>
    <row r="99" spans="1:8" ht="12.75">
      <c r="A99">
        <v>12</v>
      </c>
      <c r="B99">
        <v>45</v>
      </c>
      <c r="C99">
        <f t="shared" si="9"/>
        <v>1640</v>
      </c>
      <c r="D99">
        <v>98</v>
      </c>
      <c r="E99" s="1">
        <f t="shared" si="6"/>
        <v>0.98989898989899</v>
      </c>
      <c r="F99" s="1">
        <f t="shared" si="7"/>
        <v>0.972139893301719</v>
      </c>
      <c r="G99">
        <f>G100+B99</f>
        <v>92</v>
      </c>
      <c r="H99" s="1">
        <f t="shared" si="8"/>
        <v>0.054534676941315946</v>
      </c>
    </row>
    <row r="100" spans="1:8" ht="12.75">
      <c r="A100">
        <v>10</v>
      </c>
      <c r="B100">
        <v>47</v>
      </c>
      <c r="C100">
        <f t="shared" si="9"/>
        <v>1687</v>
      </c>
      <c r="D100">
        <v>99</v>
      </c>
      <c r="E100" s="1">
        <f t="shared" si="6"/>
        <v>1</v>
      </c>
      <c r="F100" s="1">
        <f t="shared" si="7"/>
        <v>1</v>
      </c>
      <c r="G100">
        <f>B100</f>
        <v>47</v>
      </c>
      <c r="H100" s="1">
        <f t="shared" si="8"/>
        <v>0.027860106698280974</v>
      </c>
    </row>
    <row r="101" spans="5:6" ht="12.75">
      <c r="E101">
        <v>0</v>
      </c>
      <c r="F101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H32" sqref="H32"/>
    </sheetView>
  </sheetViews>
  <sheetFormatPr defaultColWidth="9.140625" defaultRowHeight="12.75"/>
  <cols>
    <col min="3" max="3" width="12.140625" style="0" customWidth="1"/>
    <col min="4" max="4" width="11.8515625" style="0" customWidth="1"/>
  </cols>
  <sheetData>
    <row r="1" spans="1:6" ht="12.75">
      <c r="A1" t="s">
        <v>0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5:6" ht="12.75">
      <c r="E2">
        <v>0</v>
      </c>
      <c r="F2">
        <v>0</v>
      </c>
    </row>
    <row r="3" spans="1:6" ht="12.75">
      <c r="A3">
        <v>10</v>
      </c>
      <c r="B3">
        <v>7</v>
      </c>
      <c r="C3">
        <f>A3*B3</f>
        <v>70</v>
      </c>
      <c r="D3">
        <f>B3</f>
        <v>7</v>
      </c>
      <c r="E3" s="1">
        <f>D3/D$26</f>
        <v>0.0707070707070707</v>
      </c>
      <c r="F3" s="1">
        <f>C3/C$26</f>
        <v>0.04149377593360996</v>
      </c>
    </row>
    <row r="4" spans="1:6" ht="12.75">
      <c r="A4">
        <v>11</v>
      </c>
      <c r="B4">
        <v>14</v>
      </c>
      <c r="C4">
        <f>C3+A4*B4</f>
        <v>224</v>
      </c>
      <c r="D4">
        <f>D3+B4</f>
        <v>21</v>
      </c>
      <c r="E4" s="1">
        <f aca="true" t="shared" si="0" ref="E4:E26">D4/D$26</f>
        <v>0.21212121212121213</v>
      </c>
      <c r="F4" s="1">
        <f aca="true" t="shared" si="1" ref="F4:F26">C4/C$26</f>
        <v>0.13278008298755187</v>
      </c>
    </row>
    <row r="5" spans="1:6" ht="12.75">
      <c r="A5">
        <v>12</v>
      </c>
      <c r="B5">
        <v>16</v>
      </c>
      <c r="C5">
        <f aca="true" t="shared" si="2" ref="C5:C26">C4+A5*B5</f>
        <v>416</v>
      </c>
      <c r="D5">
        <f aca="true" t="shared" si="3" ref="D5:D26">D4+B5</f>
        <v>37</v>
      </c>
      <c r="E5" s="1">
        <f t="shared" si="0"/>
        <v>0.37373737373737376</v>
      </c>
      <c r="F5" s="1">
        <f t="shared" si="1"/>
        <v>0.24659158269116777</v>
      </c>
    </row>
    <row r="6" spans="1:6" ht="12.75">
      <c r="A6">
        <v>13</v>
      </c>
      <c r="B6">
        <v>10</v>
      </c>
      <c r="C6">
        <f t="shared" si="2"/>
        <v>546</v>
      </c>
      <c r="D6">
        <f t="shared" si="3"/>
        <v>47</v>
      </c>
      <c r="E6" s="1">
        <f t="shared" si="0"/>
        <v>0.47474747474747475</v>
      </c>
      <c r="F6" s="1">
        <f t="shared" si="1"/>
        <v>0.3236514522821577</v>
      </c>
    </row>
    <row r="7" spans="1:6" ht="12.75">
      <c r="A7">
        <v>14</v>
      </c>
      <c r="B7">
        <v>6</v>
      </c>
      <c r="C7">
        <f t="shared" si="2"/>
        <v>630</v>
      </c>
      <c r="D7">
        <f t="shared" si="3"/>
        <v>53</v>
      </c>
      <c r="E7" s="1">
        <f t="shared" si="0"/>
        <v>0.5353535353535354</v>
      </c>
      <c r="F7" s="1">
        <f t="shared" si="1"/>
        <v>0.37344398340248963</v>
      </c>
    </row>
    <row r="8" spans="1:6" ht="12.75">
      <c r="A8">
        <v>15</v>
      </c>
      <c r="B8">
        <v>3</v>
      </c>
      <c r="C8">
        <f t="shared" si="2"/>
        <v>675</v>
      </c>
      <c r="D8">
        <f t="shared" si="3"/>
        <v>56</v>
      </c>
      <c r="E8" s="1">
        <f t="shared" si="0"/>
        <v>0.5656565656565656</v>
      </c>
      <c r="F8" s="1">
        <f t="shared" si="1"/>
        <v>0.4001185536455246</v>
      </c>
    </row>
    <row r="9" spans="1:6" ht="12.75">
      <c r="A9">
        <v>16</v>
      </c>
      <c r="B9">
        <v>9</v>
      </c>
      <c r="C9">
        <f t="shared" si="2"/>
        <v>819</v>
      </c>
      <c r="D9">
        <f t="shared" si="3"/>
        <v>65</v>
      </c>
      <c r="E9" s="1">
        <f t="shared" si="0"/>
        <v>0.6565656565656566</v>
      </c>
      <c r="F9" s="1">
        <f t="shared" si="1"/>
        <v>0.4854771784232365</v>
      </c>
    </row>
    <row r="10" spans="1:6" ht="12.75">
      <c r="A10">
        <v>17</v>
      </c>
      <c r="B10">
        <v>3</v>
      </c>
      <c r="C10">
        <f t="shared" si="2"/>
        <v>870</v>
      </c>
      <c r="D10">
        <f t="shared" si="3"/>
        <v>68</v>
      </c>
      <c r="E10" s="1">
        <f t="shared" si="0"/>
        <v>0.6868686868686869</v>
      </c>
      <c r="F10" s="1">
        <f t="shared" si="1"/>
        <v>0.5157083580320095</v>
      </c>
    </row>
    <row r="11" spans="1:6" ht="12.75">
      <c r="A11">
        <v>18</v>
      </c>
      <c r="B11">
        <v>1</v>
      </c>
      <c r="C11">
        <f t="shared" si="2"/>
        <v>888</v>
      </c>
      <c r="D11">
        <f t="shared" si="3"/>
        <v>69</v>
      </c>
      <c r="E11" s="1">
        <f t="shared" si="0"/>
        <v>0.696969696969697</v>
      </c>
      <c r="F11" s="1">
        <f t="shared" si="1"/>
        <v>0.5263781861292235</v>
      </c>
    </row>
    <row r="12" spans="1:6" ht="12.75">
      <c r="A12">
        <v>19</v>
      </c>
      <c r="B12">
        <v>5</v>
      </c>
      <c r="C12">
        <f t="shared" si="2"/>
        <v>983</v>
      </c>
      <c r="D12">
        <f t="shared" si="3"/>
        <v>74</v>
      </c>
      <c r="E12" s="1">
        <f t="shared" si="0"/>
        <v>0.7474747474747475</v>
      </c>
      <c r="F12" s="1">
        <f t="shared" si="1"/>
        <v>0.5826911677534085</v>
      </c>
    </row>
    <row r="13" spans="1:6" ht="12.75">
      <c r="A13">
        <v>20</v>
      </c>
      <c r="B13">
        <v>3</v>
      </c>
      <c r="C13">
        <f t="shared" si="2"/>
        <v>1043</v>
      </c>
      <c r="D13">
        <f t="shared" si="3"/>
        <v>77</v>
      </c>
      <c r="E13" s="1">
        <f t="shared" si="0"/>
        <v>0.7777777777777778</v>
      </c>
      <c r="F13" s="1">
        <f t="shared" si="1"/>
        <v>0.6182572614107884</v>
      </c>
    </row>
    <row r="14" spans="1:6" ht="12.75">
      <c r="A14">
        <v>21</v>
      </c>
      <c r="B14">
        <v>4</v>
      </c>
      <c r="C14">
        <f t="shared" si="2"/>
        <v>1127</v>
      </c>
      <c r="D14">
        <f t="shared" si="3"/>
        <v>81</v>
      </c>
      <c r="E14" s="1">
        <f t="shared" si="0"/>
        <v>0.8181818181818182</v>
      </c>
      <c r="F14" s="1">
        <f t="shared" si="1"/>
        <v>0.6680497925311203</v>
      </c>
    </row>
    <row r="15" spans="1:6" ht="12.75">
      <c r="A15">
        <v>22</v>
      </c>
      <c r="B15">
        <v>3</v>
      </c>
      <c r="C15">
        <f t="shared" si="2"/>
        <v>1193</v>
      </c>
      <c r="D15">
        <f t="shared" si="3"/>
        <v>84</v>
      </c>
      <c r="E15" s="1">
        <f t="shared" si="0"/>
        <v>0.8484848484848485</v>
      </c>
      <c r="F15" s="1">
        <f t="shared" si="1"/>
        <v>0.7071724955542383</v>
      </c>
    </row>
    <row r="16" spans="1:6" ht="12.75">
      <c r="A16">
        <v>24</v>
      </c>
      <c r="B16">
        <v>3</v>
      </c>
      <c r="C16">
        <f t="shared" si="2"/>
        <v>1265</v>
      </c>
      <c r="D16">
        <f t="shared" si="3"/>
        <v>87</v>
      </c>
      <c r="E16" s="1">
        <f t="shared" si="0"/>
        <v>0.8787878787878788</v>
      </c>
      <c r="F16" s="1">
        <f t="shared" si="1"/>
        <v>0.7498518079430943</v>
      </c>
    </row>
    <row r="17" spans="1:6" ht="12.75">
      <c r="A17">
        <v>26</v>
      </c>
      <c r="B17">
        <v>1</v>
      </c>
      <c r="C17">
        <f t="shared" si="2"/>
        <v>1291</v>
      </c>
      <c r="D17">
        <f t="shared" si="3"/>
        <v>88</v>
      </c>
      <c r="E17" s="1">
        <f t="shared" si="0"/>
        <v>0.8888888888888888</v>
      </c>
      <c r="F17" s="1">
        <f t="shared" si="1"/>
        <v>0.7652637818612922</v>
      </c>
    </row>
    <row r="18" spans="1:6" ht="12.75">
      <c r="A18">
        <v>27</v>
      </c>
      <c r="B18">
        <v>2</v>
      </c>
      <c r="C18">
        <f t="shared" si="2"/>
        <v>1345</v>
      </c>
      <c r="D18">
        <f t="shared" si="3"/>
        <v>90</v>
      </c>
      <c r="E18" s="1">
        <f t="shared" si="0"/>
        <v>0.9090909090909091</v>
      </c>
      <c r="F18" s="1">
        <f t="shared" si="1"/>
        <v>0.7972732661529343</v>
      </c>
    </row>
    <row r="19" spans="1:6" ht="12.75">
      <c r="A19">
        <v>28</v>
      </c>
      <c r="B19">
        <v>1</v>
      </c>
      <c r="C19">
        <f t="shared" si="2"/>
        <v>1373</v>
      </c>
      <c r="D19">
        <f t="shared" si="3"/>
        <v>91</v>
      </c>
      <c r="E19" s="1">
        <f t="shared" si="0"/>
        <v>0.9191919191919192</v>
      </c>
      <c r="F19" s="1">
        <f t="shared" si="1"/>
        <v>0.8138707765263782</v>
      </c>
    </row>
    <row r="20" spans="1:6" ht="12.75">
      <c r="A20">
        <v>32</v>
      </c>
      <c r="B20">
        <v>1</v>
      </c>
      <c r="C20">
        <f t="shared" si="2"/>
        <v>1405</v>
      </c>
      <c r="D20">
        <f t="shared" si="3"/>
        <v>92</v>
      </c>
      <c r="E20" s="1">
        <f t="shared" si="0"/>
        <v>0.9292929292929293</v>
      </c>
      <c r="F20" s="1">
        <f t="shared" si="1"/>
        <v>0.8328393598103142</v>
      </c>
    </row>
    <row r="21" spans="1:6" ht="12.75">
      <c r="A21">
        <v>35</v>
      </c>
      <c r="B21">
        <v>1</v>
      </c>
      <c r="C21">
        <f t="shared" si="2"/>
        <v>1440</v>
      </c>
      <c r="D21">
        <f t="shared" si="3"/>
        <v>93</v>
      </c>
      <c r="E21" s="1">
        <f t="shared" si="0"/>
        <v>0.9393939393939394</v>
      </c>
      <c r="F21" s="1">
        <f t="shared" si="1"/>
        <v>0.8535862477771191</v>
      </c>
    </row>
    <row r="22" spans="1:6" ht="12.75">
      <c r="A22">
        <v>36</v>
      </c>
      <c r="B22">
        <v>2</v>
      </c>
      <c r="C22">
        <f t="shared" si="2"/>
        <v>1512</v>
      </c>
      <c r="D22">
        <f t="shared" si="3"/>
        <v>95</v>
      </c>
      <c r="E22" s="1">
        <f t="shared" si="0"/>
        <v>0.9595959595959596</v>
      </c>
      <c r="F22" s="1">
        <f t="shared" si="1"/>
        <v>0.8962655601659751</v>
      </c>
    </row>
    <row r="23" spans="1:6" ht="12.75">
      <c r="A23">
        <v>40</v>
      </c>
      <c r="B23">
        <v>1</v>
      </c>
      <c r="C23">
        <f t="shared" si="2"/>
        <v>1552</v>
      </c>
      <c r="D23">
        <f t="shared" si="3"/>
        <v>96</v>
      </c>
      <c r="E23" s="1">
        <f t="shared" si="0"/>
        <v>0.9696969696969697</v>
      </c>
      <c r="F23" s="1">
        <f t="shared" si="1"/>
        <v>0.919976289270895</v>
      </c>
    </row>
    <row r="24" spans="1:6" ht="12.75">
      <c r="A24">
        <v>43</v>
      </c>
      <c r="B24">
        <v>1</v>
      </c>
      <c r="C24">
        <f t="shared" si="2"/>
        <v>1595</v>
      </c>
      <c r="D24">
        <f t="shared" si="3"/>
        <v>97</v>
      </c>
      <c r="E24" s="1">
        <f t="shared" si="0"/>
        <v>0.9797979797979798</v>
      </c>
      <c r="F24" s="1">
        <f t="shared" si="1"/>
        <v>0.945465323058684</v>
      </c>
    </row>
    <row r="25" spans="1:6" ht="12.75">
      <c r="A25">
        <v>45</v>
      </c>
      <c r="B25">
        <v>1</v>
      </c>
      <c r="C25">
        <f t="shared" si="2"/>
        <v>1640</v>
      </c>
      <c r="D25">
        <f t="shared" si="3"/>
        <v>98</v>
      </c>
      <c r="E25" s="1">
        <f t="shared" si="0"/>
        <v>0.98989898989899</v>
      </c>
      <c r="F25" s="1">
        <f t="shared" si="1"/>
        <v>0.972139893301719</v>
      </c>
    </row>
    <row r="26" spans="1:6" ht="12.75">
      <c r="A26">
        <v>47</v>
      </c>
      <c r="B26">
        <v>1</v>
      </c>
      <c r="C26">
        <f t="shared" si="2"/>
        <v>1687</v>
      </c>
      <c r="D26">
        <f t="shared" si="3"/>
        <v>99</v>
      </c>
      <c r="E26" s="1">
        <f t="shared" si="0"/>
        <v>1</v>
      </c>
      <c r="F26" s="1">
        <f t="shared" si="1"/>
        <v>1</v>
      </c>
    </row>
    <row r="27" spans="5:6" ht="12.75">
      <c r="E27">
        <v>0</v>
      </c>
      <c r="F2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16" sqref="D16"/>
    </sheetView>
  </sheetViews>
  <sheetFormatPr defaultColWidth="9.140625" defaultRowHeight="12.75"/>
  <cols>
    <col min="1" max="16384" width="14.00390625" style="22" customWidth="1"/>
  </cols>
  <sheetData>
    <row r="1" ht="18">
      <c r="A1" s="25" t="s">
        <v>66</v>
      </c>
    </row>
    <row r="2" spans="1:2" ht="18">
      <c r="A2" s="22" t="s">
        <v>67</v>
      </c>
      <c r="B2" s="22">
        <v>110</v>
      </c>
    </row>
    <row r="3" spans="1:2" ht="18">
      <c r="A3" s="22" t="s">
        <v>68</v>
      </c>
      <c r="B3" s="22">
        <v>15</v>
      </c>
    </row>
    <row r="4" spans="1:5" ht="18">
      <c r="A4" s="22" t="s">
        <v>69</v>
      </c>
      <c r="B4" s="22">
        <v>16</v>
      </c>
      <c r="C4" s="22" t="s">
        <v>72</v>
      </c>
      <c r="D4" s="22" t="s">
        <v>73</v>
      </c>
      <c r="E4" s="22" t="s">
        <v>74</v>
      </c>
    </row>
    <row r="5" spans="1:2" ht="18">
      <c r="A5" s="22" t="s">
        <v>70</v>
      </c>
      <c r="B5" s="22">
        <v>0.05</v>
      </c>
    </row>
    <row r="6" spans="1:5" ht="18">
      <c r="A6" s="22" t="s">
        <v>71</v>
      </c>
      <c r="B6" s="22">
        <f>NORMSINV(1-B5/2)</f>
        <v>1.959963984540054</v>
      </c>
      <c r="C6" s="26">
        <f>$B$2-$B$3/SQRT($B$4)*B6</f>
        <v>102.6501350579748</v>
      </c>
      <c r="D6" s="26">
        <f>$B$2+$B$3/SQRT($B$4)*B6</f>
        <v>117.3498649420252</v>
      </c>
      <c r="E6" s="27">
        <f>D6-C6</f>
        <v>14.699729884050413</v>
      </c>
    </row>
    <row r="7" spans="1:4" ht="18">
      <c r="A7" s="22" t="s">
        <v>70</v>
      </c>
      <c r="B7" s="22">
        <v>0.1</v>
      </c>
      <c r="C7" s="26"/>
      <c r="D7" s="26"/>
    </row>
    <row r="8" spans="1:5" ht="18">
      <c r="A8" s="22" t="s">
        <v>71</v>
      </c>
      <c r="B8" s="22">
        <f>NORMSINV(1-B7/2)</f>
        <v>1.6448536269514724</v>
      </c>
      <c r="C8" s="26">
        <f>$B$2-$B$3/SQRT($B$4)*B8</f>
        <v>103.83179889893198</v>
      </c>
      <c r="D8" s="26">
        <f>$B$2+$B$3/SQRT($B$4)*B8</f>
        <v>116.16820110106802</v>
      </c>
      <c r="E8" s="27">
        <f>D8-C8</f>
        <v>12.336402202136043</v>
      </c>
    </row>
    <row r="10" ht="18">
      <c r="A10" s="25" t="s">
        <v>75</v>
      </c>
    </row>
    <row r="11" spans="1:2" ht="18">
      <c r="A11" s="22" t="s">
        <v>67</v>
      </c>
      <c r="B11" s="22">
        <v>172.4</v>
      </c>
    </row>
    <row r="12" spans="1:2" ht="18">
      <c r="A12" s="22" t="s">
        <v>76</v>
      </c>
      <c r="B12" s="22">
        <v>4.032</v>
      </c>
    </row>
    <row r="13" spans="1:2" ht="18">
      <c r="A13" s="22" t="s">
        <v>69</v>
      </c>
      <c r="B13" s="22">
        <v>22</v>
      </c>
    </row>
    <row r="14" spans="1:2" ht="18">
      <c r="A14" s="22" t="s">
        <v>70</v>
      </c>
      <c r="B14" s="22">
        <v>0.05</v>
      </c>
    </row>
    <row r="15" spans="1:4" ht="18">
      <c r="A15" s="22" t="s">
        <v>77</v>
      </c>
      <c r="B15" s="27">
        <f>TINV(B14,B13-1)</f>
        <v>2.0796138370827224</v>
      </c>
      <c r="C15" s="26">
        <f>$B$11-$B$12/SQRT($B$13)*B15</f>
        <v>170.6123113556498</v>
      </c>
      <c r="D15" s="26">
        <f>$B$11+$B$12/SQRT($B$13)*B15</f>
        <v>174.1876886443502</v>
      </c>
    </row>
    <row r="18" ht="18">
      <c r="A18" s="25" t="s">
        <v>78</v>
      </c>
    </row>
    <row r="19" spans="3:5" ht="18">
      <c r="C19" s="22" t="s">
        <v>79</v>
      </c>
      <c r="E19" s="22" t="s">
        <v>41</v>
      </c>
    </row>
    <row r="20" spans="1:5" ht="18">
      <c r="A20" s="22" t="s">
        <v>80</v>
      </c>
      <c r="C20" s="22">
        <f>BINOMDIST(220,500,0.45,1)</f>
        <v>0.34339750526448987</v>
      </c>
      <c r="E20" s="22">
        <f>NORMDIST(220.5,225,11.1243,1)</f>
        <v>0.3429152475610008</v>
      </c>
    </row>
    <row r="21" spans="1:5" ht="18">
      <c r="A21" s="22" t="s">
        <v>87</v>
      </c>
      <c r="C21" s="22">
        <f>BINOMDIST(199,500,0.45,1)</f>
        <v>0.010713177603721426</v>
      </c>
      <c r="E21" s="22">
        <f>NORMDIST(199.5,225,11.1243,1)</f>
        <v>0.010944772543634684</v>
      </c>
    </row>
    <row r="22" spans="1:5" s="25" customFormat="1" ht="18">
      <c r="A22" s="25" t="s">
        <v>81</v>
      </c>
      <c r="C22" s="24">
        <f>C20-C21</f>
        <v>0.33268432766076844</v>
      </c>
      <c r="D22" s="24"/>
      <c r="E22" s="24">
        <f>E20-E21</f>
        <v>0.3319704750173661</v>
      </c>
    </row>
    <row r="25" ht="18">
      <c r="A25" s="25" t="s">
        <v>82</v>
      </c>
    </row>
    <row r="26" spans="1:5" ht="18">
      <c r="A26" s="22" t="s">
        <v>69</v>
      </c>
      <c r="B26" s="22">
        <v>100</v>
      </c>
      <c r="C26" s="28" t="s">
        <v>85</v>
      </c>
      <c r="D26" s="28" t="s">
        <v>72</v>
      </c>
      <c r="E26" s="28" t="s">
        <v>73</v>
      </c>
    </row>
    <row r="27" spans="1:5" ht="18">
      <c r="A27" s="22" t="s">
        <v>83</v>
      </c>
      <c r="B27" s="22">
        <v>17</v>
      </c>
      <c r="C27" s="22">
        <f>$B27/$B$26</f>
        <v>0.17</v>
      </c>
      <c r="D27" s="29">
        <f>C27-SQRT(C27*(1-C27)/$B$26)*$B$29</f>
        <v>0.09637732417251184</v>
      </c>
      <c r="E27" s="29">
        <f>C27+SQRT(C27*(1-C27)/$B$26)*$B$29</f>
        <v>0.2436226758274882</v>
      </c>
    </row>
    <row r="28" spans="1:5" ht="18">
      <c r="A28" s="22" t="s">
        <v>84</v>
      </c>
      <c r="B28" s="22">
        <v>41</v>
      </c>
      <c r="C28" s="22">
        <f>$B28/$B$26</f>
        <v>0.41</v>
      </c>
      <c r="D28" s="29">
        <f>C28-SQRT(C28*(1-C28)/$B$26)*$B$29</f>
        <v>0.3136024435617837</v>
      </c>
      <c r="E28" s="29">
        <f>C28+SQRT(C28*(1-C28)/$B$26)*$B$29</f>
        <v>0.5063975564382163</v>
      </c>
    </row>
    <row r="29" spans="1:2" ht="18">
      <c r="A29" s="22" t="s">
        <v>86</v>
      </c>
      <c r="B29" s="22">
        <f>NORMSINV(0.975)</f>
        <v>1.959963984540054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22" sqref="B22"/>
    </sheetView>
  </sheetViews>
  <sheetFormatPr defaultColWidth="9.140625" defaultRowHeight="12.75"/>
  <cols>
    <col min="3" max="3" width="10.421875" style="0" bestFit="1" customWidth="1"/>
    <col min="4" max="4" width="12.28125" style="0" customWidth="1"/>
  </cols>
  <sheetData>
    <row r="1" spans="1:7" ht="12.75">
      <c r="A1" t="s">
        <v>37</v>
      </c>
      <c r="C1" s="10" t="s">
        <v>27</v>
      </c>
      <c r="E1" t="s">
        <v>38</v>
      </c>
      <c r="G1" s="8" t="s">
        <v>39</v>
      </c>
    </row>
    <row r="2" spans="2:8" ht="12.75">
      <c r="B2" s="10" t="s">
        <v>25</v>
      </c>
      <c r="C2" s="10" t="s">
        <v>26</v>
      </c>
      <c r="D2" s="14" t="s">
        <v>36</v>
      </c>
      <c r="F2" s="8" t="s">
        <v>25</v>
      </c>
      <c r="G2" t="s">
        <v>40</v>
      </c>
      <c r="H2" t="s">
        <v>26</v>
      </c>
    </row>
    <row r="3" spans="2:8" ht="12.75">
      <c r="B3">
        <v>20</v>
      </c>
      <c r="C3" s="11">
        <f>1-BINOMDIST(B3-1,100,1/6,1)</f>
        <v>0.21974984306261192</v>
      </c>
      <c r="F3">
        <v>8</v>
      </c>
      <c r="G3" s="11">
        <f>BINOMDIST(F3,100,1/6,1)</f>
        <v>0.009532371592089008</v>
      </c>
      <c r="H3" s="11">
        <f>1-BINOMDIST(F3-1,100,1/6,1)</f>
        <v>0.9962198218436653</v>
      </c>
    </row>
    <row r="4" spans="2:8" ht="12.75">
      <c r="B4">
        <v>21</v>
      </c>
      <c r="C4" s="11">
        <f aca="true" t="shared" si="0" ref="C4:C9">1-BINOMDIST(B4-1,100,1/6,1)</f>
        <v>0.1518878479041631</v>
      </c>
      <c r="F4">
        <v>9</v>
      </c>
      <c r="G4" s="15">
        <f aca="true" t="shared" si="1" ref="G4:G21">BINOMDIST(F4,100,1/6,1)</f>
        <v>0.021292411505186768</v>
      </c>
      <c r="H4" s="11">
        <f aca="true" t="shared" si="2" ref="H4:H21">1-BINOMDIST(F4-1,100,1/6,1)</f>
        <v>0.990467628407911</v>
      </c>
    </row>
    <row r="5" spans="2:8" ht="12.75">
      <c r="B5">
        <v>22</v>
      </c>
      <c r="C5" s="11">
        <f t="shared" si="0"/>
        <v>0.10018347064058308</v>
      </c>
      <c r="F5">
        <v>10</v>
      </c>
      <c r="G5" s="16">
        <f t="shared" si="1"/>
        <v>0.04269568414702471</v>
      </c>
      <c r="H5" s="11">
        <f t="shared" si="2"/>
        <v>0.9787075884948132</v>
      </c>
    </row>
    <row r="6" spans="2:8" ht="12.75">
      <c r="B6">
        <v>23</v>
      </c>
      <c r="C6" s="11">
        <f t="shared" si="0"/>
        <v>0.06305032696946655</v>
      </c>
      <c r="F6">
        <v>11</v>
      </c>
      <c r="G6" s="11">
        <f t="shared" si="1"/>
        <v>0.07771922119730501</v>
      </c>
      <c r="H6" s="11">
        <f t="shared" si="2"/>
        <v>0.9573043158529753</v>
      </c>
    </row>
    <row r="7" spans="2:8" ht="12.75">
      <c r="B7" s="8">
        <v>24</v>
      </c>
      <c r="C7" s="12">
        <f t="shared" si="0"/>
        <v>0.03786436865340492</v>
      </c>
      <c r="F7">
        <v>12</v>
      </c>
      <c r="G7" s="11">
        <f t="shared" si="1"/>
        <v>0.12967080115522062</v>
      </c>
      <c r="H7" s="11">
        <f t="shared" si="2"/>
        <v>0.922280778802695</v>
      </c>
    </row>
    <row r="8" spans="2:8" ht="12.75">
      <c r="B8">
        <v>25</v>
      </c>
      <c r="C8" s="11">
        <f t="shared" si="0"/>
        <v>0.021703378733932133</v>
      </c>
      <c r="F8">
        <v>13</v>
      </c>
      <c r="G8" s="11">
        <f t="shared" si="1"/>
        <v>0.20000524786747553</v>
      </c>
      <c r="H8" s="11">
        <f t="shared" si="2"/>
        <v>0.8703291988447794</v>
      </c>
    </row>
    <row r="9" spans="2:8" ht="12.75">
      <c r="B9">
        <v>26</v>
      </c>
      <c r="C9" s="11">
        <f t="shared" si="0"/>
        <v>0.011877496862892634</v>
      </c>
      <c r="F9">
        <v>14</v>
      </c>
      <c r="G9" s="11">
        <f t="shared" si="1"/>
        <v>0.2874209173527067</v>
      </c>
      <c r="H9" s="11">
        <f t="shared" si="2"/>
        <v>0.7999947521325245</v>
      </c>
    </row>
    <row r="10" spans="6:8" ht="12.75">
      <c r="F10">
        <v>15</v>
      </c>
      <c r="G10" s="11">
        <f t="shared" si="1"/>
        <v>0.3876575516957719</v>
      </c>
      <c r="H10" s="11">
        <f t="shared" si="2"/>
        <v>0.7125790826472933</v>
      </c>
    </row>
    <row r="11" spans="2:8" ht="12.75">
      <c r="B11" s="9" t="s">
        <v>6</v>
      </c>
      <c r="C11" s="8" t="s">
        <v>28</v>
      </c>
      <c r="F11">
        <v>16</v>
      </c>
      <c r="G11" s="11">
        <f t="shared" si="1"/>
        <v>0.49415897568527856</v>
      </c>
      <c r="H11" s="11">
        <f t="shared" si="2"/>
        <v>0.6123424483042281</v>
      </c>
    </row>
    <row r="12" spans="2:8" ht="12.75">
      <c r="B12" s="13">
        <v>0.25</v>
      </c>
      <c r="C12" s="11">
        <f>1-BINOMDIST(23,100,B12,1)</f>
        <v>0.628920669004282</v>
      </c>
      <c r="F12">
        <v>17</v>
      </c>
      <c r="G12" s="11">
        <f t="shared" si="1"/>
        <v>0.5994074417454969</v>
      </c>
      <c r="H12" s="11">
        <f t="shared" si="2"/>
        <v>0.5058410243147214</v>
      </c>
    </row>
    <row r="13" spans="2:8" ht="12.75">
      <c r="B13">
        <v>0.3</v>
      </c>
      <c r="C13" s="11">
        <f>1-BINOMDIST(23,100,B13,1)</f>
        <v>0.9244692326966075</v>
      </c>
      <c r="F13">
        <v>18</v>
      </c>
      <c r="G13" s="11">
        <f t="shared" si="1"/>
        <v>0.6964699160010317</v>
      </c>
      <c r="H13" s="11">
        <f t="shared" si="2"/>
        <v>0.40059255825450313</v>
      </c>
    </row>
    <row r="14" spans="2:8" ht="12.75">
      <c r="B14">
        <v>0.2</v>
      </c>
      <c r="C14" s="11">
        <f>1-BINOMDIST(23,100,B14,1)</f>
        <v>0.18908720771379428</v>
      </c>
      <c r="F14">
        <v>19</v>
      </c>
      <c r="G14" s="11">
        <f t="shared" si="1"/>
        <v>0.7802501569373881</v>
      </c>
      <c r="H14" s="11">
        <f t="shared" si="2"/>
        <v>0.3035300839989683</v>
      </c>
    </row>
    <row r="15" spans="6:8" ht="12.75">
      <c r="F15">
        <v>20</v>
      </c>
      <c r="G15" s="11">
        <f t="shared" si="1"/>
        <v>0.8481121520958369</v>
      </c>
      <c r="H15" s="11">
        <f t="shared" si="2"/>
        <v>0.21974984306261192</v>
      </c>
    </row>
    <row r="16" spans="4:8" ht="12.75">
      <c r="D16" s="8" t="s">
        <v>29</v>
      </c>
      <c r="F16">
        <v>21</v>
      </c>
      <c r="G16" s="11">
        <f t="shared" si="1"/>
        <v>0.8998165293594169</v>
      </c>
      <c r="H16" s="11">
        <f t="shared" si="2"/>
        <v>0.1518878479041631</v>
      </c>
    </row>
    <row r="17" spans="1:8" ht="12.75">
      <c r="A17" t="s">
        <v>30</v>
      </c>
      <c r="B17" t="s">
        <v>32</v>
      </c>
      <c r="C17" s="14" t="s">
        <v>34</v>
      </c>
      <c r="D17" s="11">
        <f>1-BINOMDIST(16,100,1/6,1)</f>
        <v>0.5058410243147214</v>
      </c>
      <c r="F17">
        <v>22</v>
      </c>
      <c r="G17" s="11">
        <f t="shared" si="1"/>
        <v>0.9369496730305334</v>
      </c>
      <c r="H17" s="11">
        <f t="shared" si="2"/>
        <v>0.10018347064058308</v>
      </c>
    </row>
    <row r="18" spans="1:8" ht="12.75">
      <c r="A18" t="s">
        <v>31</v>
      </c>
      <c r="B18" t="s">
        <v>33</v>
      </c>
      <c r="C18" s="14" t="s">
        <v>35</v>
      </c>
      <c r="D18">
        <f>1-BINOMDIST(40,100,1/6,1)</f>
        <v>7.386003364473481E-09</v>
      </c>
      <c r="F18">
        <v>23</v>
      </c>
      <c r="G18" s="11">
        <f t="shared" si="1"/>
        <v>0.9621356313465951</v>
      </c>
      <c r="H18" s="11">
        <f t="shared" si="2"/>
        <v>0.06305032696946655</v>
      </c>
    </row>
    <row r="19" spans="6:8" ht="12.75">
      <c r="F19">
        <v>24</v>
      </c>
      <c r="G19" s="11">
        <f t="shared" si="1"/>
        <v>0.9782966212660679</v>
      </c>
      <c r="H19" s="17">
        <f t="shared" si="2"/>
        <v>0.03786436865340492</v>
      </c>
    </row>
    <row r="20" spans="6:8" ht="12.75">
      <c r="F20">
        <v>25</v>
      </c>
      <c r="G20" s="11">
        <f t="shared" si="1"/>
        <v>0.9881225031371074</v>
      </c>
      <c r="H20" s="15">
        <f t="shared" si="2"/>
        <v>0.021703378733932133</v>
      </c>
    </row>
    <row r="21" spans="1:8" ht="12.75">
      <c r="A21" t="s">
        <v>41</v>
      </c>
      <c r="B21" s="10" t="s">
        <v>42</v>
      </c>
      <c r="F21">
        <v>26</v>
      </c>
      <c r="G21" s="11">
        <f t="shared" si="1"/>
        <v>0.9937912811396301</v>
      </c>
      <c r="H21" s="11">
        <f t="shared" si="2"/>
        <v>0.011877496862892634</v>
      </c>
    </row>
    <row r="22" spans="1:2" ht="12.75">
      <c r="A22" t="s">
        <v>30</v>
      </c>
      <c r="B22">
        <f>(17-100/6)/SQRT(100/6*5/6)</f>
        <v>0.08944271909999127</v>
      </c>
    </row>
    <row r="23" spans="1:2" ht="12.75">
      <c r="A23" t="s">
        <v>31</v>
      </c>
      <c r="B23">
        <f>(41-100/6)/SQRT(100/6*5/6)</f>
        <v>6.529318494299385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2006-09-19T12:46:52Z</dcterms:created>
  <dcterms:modified xsi:type="dcterms:W3CDTF">2010-11-08T07:55:27Z</dcterms:modified>
  <cp:category/>
  <cp:version/>
  <cp:contentType/>
  <cp:contentStatus/>
</cp:coreProperties>
</file>